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3 Programatica\"/>
    </mc:Choice>
  </mc:AlternateContent>
  <bookViews>
    <workbookView xWindow="0" yWindow="0" windowWidth="24000" windowHeight="8235"/>
  </bookViews>
  <sheets>
    <sheet name="Indicadores" sheetId="2" r:id="rId1"/>
    <sheet name="Hoja1" sheetId="1" r:id="rId2"/>
  </sheets>
  <externalReferences>
    <externalReference r:id="rId3"/>
  </externalReferences>
  <definedNames>
    <definedName name="_xlnm.Print_Area" localSheetId="0">Indicadores!$A$1:$G$86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2" i="2" s="1"/>
  <c r="C14" i="2"/>
  <c r="A17" i="2"/>
  <c r="C30" i="2"/>
  <c r="A34" i="2"/>
  <c r="E45" i="2"/>
  <c r="E61" i="2"/>
  <c r="C79" i="2" a="1"/>
  <c r="C79" i="2" l="1"/>
  <c r="B52" i="2"/>
  <c r="A3" i="2"/>
  <c r="A1" i="2" l="1"/>
  <c r="B48" i="2"/>
  <c r="A52" i="2"/>
  <c r="C52" i="2" s="1"/>
  <c r="B55" i="2"/>
  <c r="B75" i="2"/>
  <c r="C48" i="2" l="1"/>
  <c r="C55" i="2"/>
  <c r="C13" i="2"/>
  <c r="C20" i="2" l="1"/>
  <c r="C22" i="2" s="1"/>
  <c r="G11" i="2"/>
  <c r="C29" i="2" l="1"/>
  <c r="C68" i="2"/>
  <c r="C26" i="2"/>
  <c r="C41" i="2" l="1"/>
  <c r="B76" i="2"/>
  <c r="C72" i="2" s="1"/>
  <c r="B44" i="2" l="1"/>
  <c r="C40" i="2" s="1"/>
  <c r="C74" i="2"/>
  <c r="G9" i="2"/>
  <c r="G12" i="2"/>
  <c r="C59" i="2"/>
  <c r="C75" i="2"/>
  <c r="C73" i="2"/>
  <c r="C25" i="2"/>
  <c r="G10" i="2"/>
  <c r="C62" i="2"/>
  <c r="C63" i="2"/>
  <c r="C61" i="2"/>
  <c r="B64" i="2"/>
  <c r="B63" i="2"/>
  <c r="B65" i="2"/>
  <c r="B61" i="2"/>
  <c r="C65" i="2"/>
  <c r="C64" i="2"/>
  <c r="B60" i="2"/>
  <c r="C76" i="2" l="1"/>
  <c r="C43" i="2"/>
  <c r="B59" i="2"/>
  <c r="C60" i="2"/>
  <c r="C42" i="2"/>
  <c r="C39" i="2"/>
  <c r="C66" i="2"/>
  <c r="C44" i="2" l="1"/>
  <c r="L63" i="2"/>
  <c r="L61" i="2"/>
  <c r="C31" i="2"/>
  <c r="L60" i="2"/>
  <c r="L62" i="2"/>
  <c r="M62" i="2" l="1"/>
  <c r="L59" i="2"/>
  <c r="M61" i="2" l="1"/>
  <c r="M63" i="2"/>
  <c r="M60" i="2" l="1"/>
  <c r="G14" i="2" l="1"/>
  <c r="M59" i="2" l="1"/>
  <c r="M64" i="2" s="1"/>
  <c r="M65" i="2" s="1"/>
  <c r="G19" i="2" l="1"/>
  <c r="G22" i="2"/>
  <c r="G21" i="2"/>
  <c r="G20" i="2"/>
  <c r="C33" i="2" l="1"/>
</calcChain>
</file>

<file path=xl/comments1.xml><?xml version="1.0" encoding="utf-8"?>
<comments xmlns="http://schemas.openxmlformats.org/spreadsheetml/2006/main">
  <authors>
    <author>RodoPC</author>
  </authors>
  <commentList>
    <comment ref="A79" authorId="0" shapeId="0">
      <text>
        <r>
          <rPr>
            <b/>
            <sz val="9"/>
            <color indexed="81"/>
            <rFont val="Tahoma"/>
            <family val="2"/>
          </rPr>
          <t>Son las fugas reportadas en PIGOO al mes de elaboracion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Corresponde a los registros del CIS por falta de agua y pipas de agua al mes de elaboracion</t>
        </r>
      </text>
    </comment>
  </commentList>
</comments>
</file>

<file path=xl/sharedStrings.xml><?xml version="1.0" encoding="utf-8"?>
<sst xmlns="http://schemas.openxmlformats.org/spreadsheetml/2006/main" count="115" uniqueCount="94">
  <si>
    <t>Eficiencia Comercial</t>
  </si>
  <si>
    <t>Eficiencia Fisica</t>
  </si>
  <si>
    <t>No. de quejas recibidas</t>
  </si>
  <si>
    <t>No. de fugas reparadas</t>
  </si>
  <si>
    <t>Total</t>
  </si>
  <si>
    <t>Plantas de Osmosis Inv.</t>
  </si>
  <si>
    <t>Saneamiento</t>
  </si>
  <si>
    <t>Alcantarillado</t>
  </si>
  <si>
    <t>Agua Potable</t>
  </si>
  <si>
    <t>Porcentaje</t>
  </si>
  <si>
    <t>Costo</t>
  </si>
  <si>
    <t>Uso</t>
  </si>
  <si>
    <t>Energía Eléctrica de Operación</t>
  </si>
  <si>
    <t>Empleados por cada 1,000 tomas</t>
  </si>
  <si>
    <t>TOTAL</t>
  </si>
  <si>
    <t>&gt;65</t>
  </si>
  <si>
    <t>56-65</t>
  </si>
  <si>
    <t>PUBLICO</t>
  </si>
  <si>
    <t>46-55</t>
  </si>
  <si>
    <t>ESCOLAR</t>
  </si>
  <si>
    <t>36-45</t>
  </si>
  <si>
    <t>INDUSTRIAL</t>
  </si>
  <si>
    <t>26-35</t>
  </si>
  <si>
    <t>COMERCIAL</t>
  </si>
  <si>
    <t>18-25</t>
  </si>
  <si>
    <t>DOMESTICO</t>
  </si>
  <si>
    <t>&lt;18</t>
  </si>
  <si>
    <t>CUOTA FIJA</t>
  </si>
  <si>
    <t>FACTURACION</t>
  </si>
  <si>
    <t>Hombres</t>
  </si>
  <si>
    <t>Mujeres</t>
  </si>
  <si>
    <t>Edad</t>
  </si>
  <si>
    <t>Empleados Genero/Edad</t>
  </si>
  <si>
    <t>Incapacitados</t>
  </si>
  <si>
    <t>Activos</t>
  </si>
  <si>
    <t>Sindicalizados</t>
  </si>
  <si>
    <t>Confianza</t>
  </si>
  <si>
    <t>Jubilados/Pensionados</t>
  </si>
  <si>
    <t>Empleados</t>
  </si>
  <si>
    <t>21-en delante</t>
  </si>
  <si>
    <t>16-20</t>
  </si>
  <si>
    <t>11-15</t>
  </si>
  <si>
    <t>6-10</t>
  </si>
  <si>
    <t>0-5</t>
  </si>
  <si>
    <t>%</t>
  </si>
  <si>
    <t>No. Empleados</t>
  </si>
  <si>
    <t>Antigüedad (años)</t>
  </si>
  <si>
    <t>Distribución de personal por antigüedad</t>
  </si>
  <si>
    <t>Pago 5% JCAS</t>
  </si>
  <si>
    <t>Diferencia</t>
  </si>
  <si>
    <t>Total de Egresos</t>
  </si>
  <si>
    <t>Créditos</t>
  </si>
  <si>
    <t>Inversiones</t>
  </si>
  <si>
    <t>Operación</t>
  </si>
  <si>
    <t>Comercialización</t>
  </si>
  <si>
    <t>Administración</t>
  </si>
  <si>
    <t>Valor Integral del Metro Cúbico</t>
  </si>
  <si>
    <t>Egresos</t>
  </si>
  <si>
    <t>Otros Servicios</t>
  </si>
  <si>
    <t>Industrial</t>
  </si>
  <si>
    <t>RESULTADO EJERCICIOS ANTERIORES</t>
  </si>
  <si>
    <t>Comercial</t>
  </si>
  <si>
    <t>Devolucion de PRODDER</t>
  </si>
  <si>
    <t>Domestico</t>
  </si>
  <si>
    <t>Total de Ingresos</t>
  </si>
  <si>
    <t>$$$</t>
  </si>
  <si>
    <t>Tipo de servicio</t>
  </si>
  <si>
    <t>Ingresos</t>
  </si>
  <si>
    <t>Facturacion Promedio del Ejercicio</t>
  </si>
  <si>
    <t>Litro/día</t>
  </si>
  <si>
    <t>Consumo por habitante</t>
  </si>
  <si>
    <t>Dotación por habitante</t>
  </si>
  <si>
    <t>Toma/$</t>
  </si>
  <si>
    <t>Promedio factura diario</t>
  </si>
  <si>
    <r>
      <t>M</t>
    </r>
    <r>
      <rPr>
        <sz val="9"/>
        <color indexed="18"/>
        <rFont val="Calibri"/>
        <family val="2"/>
      </rPr>
      <t>³</t>
    </r>
  </si>
  <si>
    <t>Autorizado CNA</t>
  </si>
  <si>
    <t>Toma/mes</t>
  </si>
  <si>
    <t>Meses cartera/facturación</t>
  </si>
  <si>
    <t>Volumen extraído anual</t>
  </si>
  <si>
    <t>Proporción doméstica</t>
  </si>
  <si>
    <t>Potencia anual</t>
  </si>
  <si>
    <t>Toma</t>
  </si>
  <si>
    <t>Cuentas sin medidor</t>
  </si>
  <si>
    <t>Litro/seg</t>
  </si>
  <si>
    <t>Capacidad instalada</t>
  </si>
  <si>
    <t>Cobertura micromedición</t>
  </si>
  <si>
    <t>Cobertura macromedición</t>
  </si>
  <si>
    <t>Tomas registradas</t>
  </si>
  <si>
    <t>#</t>
  </si>
  <si>
    <t>Pozos</t>
  </si>
  <si>
    <t>Información Comercial</t>
  </si>
  <si>
    <t>Información Operativa</t>
  </si>
  <si>
    <t xml:space="preserve"> </t>
  </si>
  <si>
    <t xml:space="preserve">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</si>
</sst>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_);_(@_)"/>
    <numFmt numFmtId="167" formatCode="_-* #,##0_-;\-* #,##0_-;_-* &quot;-&quot;??_-;_-@_-"/>
    <numFmt numFmtId="168" formatCode="_(&quot;$&quot;* #,##0.00_);_(&quot;$&quot;* \(#,##0.00\);_(&quot;$&quot;* &quot;-&quot;??_);_(@_)"/>
    <numFmt numFmtId="169" formatCode="#,##0_ ;\-#,##0\ "/>
    <numFmt numFmtId="170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16365C"/>
      <name val="Arial"/>
      <family val="2"/>
    </font>
    <font>
      <b/>
      <sz val="10"/>
      <color rgb="FF16365C"/>
      <name val="Arial"/>
      <family val="2"/>
    </font>
    <font>
      <b/>
      <sz val="12"/>
      <color rgb="FF16365C"/>
      <name val="Arial"/>
      <family val="2"/>
    </font>
    <font>
      <sz val="10"/>
      <color rgb="FF16365C"/>
      <name val="Calibri"/>
      <family val="2"/>
    </font>
    <font>
      <sz val="11"/>
      <color rgb="FF16365C"/>
      <name val="Calibri"/>
      <family val="2"/>
      <scheme val="minor"/>
    </font>
    <font>
      <b/>
      <u/>
      <sz val="11"/>
      <color rgb="FF16365C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color rgb="FF16365C"/>
      <name val="Arial"/>
      <family val="2"/>
    </font>
    <font>
      <sz val="9"/>
      <color indexed="18"/>
      <name val="Calibri"/>
      <family val="2"/>
    </font>
    <font>
      <sz val="11"/>
      <color rgb="FF16365C"/>
      <name val="Arial"/>
      <family val="2"/>
    </font>
    <font>
      <b/>
      <sz val="14"/>
      <color rgb="FF16365C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80808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2" applyFont="1" applyProtection="1"/>
    <xf numFmtId="0" fontId="4" fillId="0" borderId="0" xfId="2" applyFont="1" applyProtection="1"/>
    <xf numFmtId="4" fontId="4" fillId="0" borderId="0" xfId="3" applyNumberFormat="1" applyFont="1" applyFill="1" applyBorder="1" applyAlignment="1" applyProtection="1">
      <alignment horizontal="center" vertical="center" wrapText="1"/>
    </xf>
    <xf numFmtId="9" fontId="5" fillId="0" borderId="1" xfId="4" applyFont="1" applyBorder="1" applyAlignment="1" applyProtection="1">
      <alignment horizontal="center" vertical="center" wrapText="1"/>
    </xf>
    <xf numFmtId="9" fontId="5" fillId="0" borderId="2" xfId="4" applyFont="1" applyBorder="1" applyAlignment="1" applyProtection="1">
      <alignment horizontal="center"/>
    </xf>
    <xf numFmtId="1" fontId="5" fillId="0" borderId="0" xfId="3" applyNumberFormat="1" applyFont="1" applyFill="1" applyBorder="1" applyAlignment="1" applyProtection="1">
      <alignment vertical="center" wrapText="1"/>
    </xf>
    <xf numFmtId="1" fontId="5" fillId="2" borderId="3" xfId="3" applyNumberFormat="1" applyFont="1" applyFill="1" applyBorder="1" applyAlignment="1" applyProtection="1">
      <alignment vertical="center" wrapText="1"/>
    </xf>
    <xf numFmtId="0" fontId="5" fillId="2" borderId="4" xfId="5" applyFont="1" applyFill="1" applyBorder="1" applyAlignment="1" applyProtection="1">
      <alignment horizontal="center" vertical="center"/>
    </xf>
    <xf numFmtId="3" fontId="4" fillId="0" borderId="2" xfId="3" applyNumberFormat="1" applyFont="1" applyFill="1" applyBorder="1" applyAlignment="1" applyProtection="1">
      <alignment horizontal="center"/>
    </xf>
    <xf numFmtId="165" fontId="5" fillId="2" borderId="9" xfId="4" applyNumberFormat="1" applyFont="1" applyFill="1" applyBorder="1" applyAlignment="1" applyProtection="1">
      <alignment horizontal="center"/>
    </xf>
    <xf numFmtId="3" fontId="5" fillId="2" borderId="10" xfId="3" applyNumberFormat="1" applyFont="1" applyFill="1" applyBorder="1" applyAlignment="1" applyProtection="1">
      <alignment horizontal="right" vertical="center" wrapText="1"/>
    </xf>
    <xf numFmtId="49" fontId="5" fillId="2" borderId="11" xfId="6" applyNumberFormat="1" applyFont="1" applyFill="1" applyBorder="1" applyAlignment="1" applyProtection="1">
      <alignment horizontal="center"/>
    </xf>
    <xf numFmtId="165" fontId="4" fillId="0" borderId="12" xfId="4" applyNumberFormat="1" applyFont="1" applyBorder="1" applyAlignment="1" applyProtection="1">
      <alignment horizontal="center"/>
    </xf>
    <xf numFmtId="3" fontId="4" fillId="0" borderId="13" xfId="3" applyNumberFormat="1" applyFont="1" applyBorder="1" applyAlignment="1" applyProtection="1">
      <alignment horizontal="right" vertical="center" wrapText="1"/>
    </xf>
    <xf numFmtId="49" fontId="4" fillId="0" borderId="14" xfId="6" applyNumberFormat="1" applyFont="1" applyBorder="1" applyAlignment="1" applyProtection="1">
      <alignment horizontal="center"/>
    </xf>
    <xf numFmtId="49" fontId="4" fillId="0" borderId="15" xfId="6" applyNumberFormat="1" applyFont="1" applyBorder="1" applyAlignment="1" applyProtection="1">
      <alignment horizontal="center"/>
    </xf>
    <xf numFmtId="0" fontId="4" fillId="0" borderId="0" xfId="2" applyFont="1" applyBorder="1" applyProtection="1"/>
    <xf numFmtId="0" fontId="5" fillId="2" borderId="12" xfId="5" applyFont="1" applyFill="1" applyBorder="1" applyAlignment="1" applyProtection="1">
      <alignment horizontal="center" vertical="center"/>
    </xf>
    <xf numFmtId="1" fontId="5" fillId="2" borderId="13" xfId="3" applyNumberFormat="1" applyFont="1" applyFill="1" applyBorder="1" applyAlignment="1" applyProtection="1">
      <alignment horizontal="center" vertical="center" wrapText="1"/>
    </xf>
    <xf numFmtId="0" fontId="5" fillId="2" borderId="15" xfId="6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/>
    <xf numFmtId="0" fontId="6" fillId="2" borderId="17" xfId="2" applyFont="1" applyFill="1" applyBorder="1" applyAlignment="1" applyProtection="1"/>
    <xf numFmtId="0" fontId="6" fillId="2" borderId="18" xfId="2" applyFont="1" applyFill="1" applyBorder="1" applyAlignment="1" applyProtection="1"/>
    <xf numFmtId="0" fontId="5" fillId="0" borderId="19" xfId="2" applyFont="1" applyBorder="1" applyAlignment="1" applyProtection="1">
      <alignment horizontal="center"/>
    </xf>
    <xf numFmtId="0" fontId="5" fillId="0" borderId="0" xfId="2" applyFont="1" applyProtection="1"/>
    <xf numFmtId="0" fontId="4" fillId="0" borderId="0" xfId="2" applyFont="1" applyFill="1" applyProtection="1"/>
    <xf numFmtId="1" fontId="5" fillId="2" borderId="9" xfId="2" applyNumberFormat="1" applyFont="1" applyFill="1" applyBorder="1" applyAlignment="1" applyProtection="1">
      <alignment horizontal="center" vertical="center"/>
    </xf>
    <xf numFmtId="1" fontId="5" fillId="2" borderId="10" xfId="4" applyNumberFormat="1" applyFont="1" applyFill="1" applyBorder="1" applyAlignment="1" applyProtection="1">
      <alignment horizontal="center" vertical="center"/>
    </xf>
    <xf numFmtId="1" fontId="5" fillId="2" borderId="11" xfId="4" applyNumberFormat="1" applyFont="1" applyFill="1" applyBorder="1" applyAlignment="1" applyProtection="1">
      <alignment horizontal="center" vertical="center"/>
    </xf>
    <xf numFmtId="164" fontId="4" fillId="0" borderId="0" xfId="2" applyNumberFormat="1" applyFont="1" applyProtection="1"/>
    <xf numFmtId="49" fontId="7" fillId="0" borderId="0" xfId="7" applyNumberFormat="1" applyFont="1" applyBorder="1" applyAlignment="1" applyProtection="1">
      <alignment wrapText="1"/>
    </xf>
    <xf numFmtId="1" fontId="4" fillId="0" borderId="12" xfId="2" applyNumberFormat="1" applyFont="1" applyFill="1" applyBorder="1" applyAlignment="1" applyProtection="1">
      <alignment horizontal="center" vertical="center"/>
    </xf>
    <xf numFmtId="1" fontId="4" fillId="0" borderId="13" xfId="4" applyNumberFormat="1" applyFont="1" applyFill="1" applyBorder="1" applyAlignment="1" applyProtection="1">
      <alignment horizontal="center" vertical="center"/>
    </xf>
    <xf numFmtId="1" fontId="5" fillId="0" borderId="15" xfId="4" applyNumberFormat="1" applyFont="1" applyFill="1" applyBorder="1" applyAlignment="1" applyProtection="1">
      <alignment horizontal="center" vertical="center"/>
    </xf>
    <xf numFmtId="166" fontId="4" fillId="0" borderId="22" xfId="2" applyNumberFormat="1" applyFont="1" applyBorder="1"/>
    <xf numFmtId="3" fontId="4" fillId="0" borderId="22" xfId="2" applyNumberFormat="1" applyFont="1" applyBorder="1"/>
    <xf numFmtId="0" fontId="4" fillId="0" borderId="22" xfId="2" applyFont="1" applyBorder="1"/>
    <xf numFmtId="167" fontId="5" fillId="0" borderId="0" xfId="2" applyNumberFormat="1" applyFont="1" applyFill="1" applyBorder="1" applyAlignment="1" applyProtection="1">
      <alignment horizontal="right"/>
    </xf>
    <xf numFmtId="1" fontId="5" fillId="3" borderId="15" xfId="4" applyNumberFormat="1" applyFont="1" applyFill="1" applyBorder="1" applyAlignment="1" applyProtection="1">
      <alignment horizontal="center" vertical="center"/>
    </xf>
    <xf numFmtId="167" fontId="5" fillId="2" borderId="3" xfId="3" applyNumberFormat="1" applyFont="1" applyFill="1" applyBorder="1" applyAlignment="1" applyProtection="1">
      <alignment horizontal="center" vertical="center" wrapText="1"/>
    </xf>
    <xf numFmtId="167" fontId="5" fillId="2" borderId="23" xfId="3" applyNumberFormat="1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1" fontId="5" fillId="0" borderId="0" xfId="2" applyNumberFormat="1" applyFont="1" applyFill="1" applyAlignment="1" applyProtection="1">
      <alignment horizont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" fontId="4" fillId="0" borderId="0" xfId="4" applyNumberFormat="1" applyFont="1" applyFill="1" applyBorder="1" applyAlignment="1" applyProtection="1">
      <alignment horizontal="center" vertical="center"/>
    </xf>
    <xf numFmtId="1" fontId="5" fillId="0" borderId="0" xfId="4" applyNumberFormat="1" applyFont="1" applyFill="1" applyBorder="1" applyAlignment="1" applyProtection="1">
      <alignment horizontal="center" vertical="center"/>
    </xf>
    <xf numFmtId="1" fontId="4" fillId="0" borderId="9" xfId="2" applyNumberFormat="1" applyFont="1" applyFill="1" applyBorder="1" applyAlignment="1" applyProtection="1">
      <alignment horizontal="center" vertical="center"/>
    </xf>
    <xf numFmtId="1" fontId="4" fillId="0" borderId="10" xfId="4" applyNumberFormat="1" applyFont="1" applyFill="1" applyBorder="1" applyAlignment="1" applyProtection="1">
      <alignment horizontal="center" vertical="center"/>
    </xf>
    <xf numFmtId="1" fontId="5" fillId="3" borderId="11" xfId="4" applyNumberFormat="1" applyFont="1" applyFill="1" applyBorder="1" applyAlignment="1" applyProtection="1">
      <alignment horizontal="center" vertical="center"/>
    </xf>
    <xf numFmtId="0" fontId="7" fillId="0" borderId="0" xfId="7" applyFont="1" applyBorder="1" applyProtection="1"/>
    <xf numFmtId="3" fontId="4" fillId="0" borderId="0" xfId="3" applyNumberFormat="1" applyFont="1" applyFill="1" applyBorder="1" applyAlignment="1" applyProtection="1">
      <alignment horizontal="right" indent="1"/>
    </xf>
    <xf numFmtId="1" fontId="5" fillId="2" borderId="10" xfId="3" applyNumberFormat="1" applyFont="1" applyFill="1" applyBorder="1" applyAlignment="1" applyProtection="1">
      <alignment horizontal="center" vertical="center" wrapText="1"/>
    </xf>
    <xf numFmtId="167" fontId="5" fillId="0" borderId="27" xfId="2" applyNumberFormat="1" applyFont="1" applyFill="1" applyBorder="1" applyAlignment="1" applyProtection="1">
      <alignment horizontal="right"/>
    </xf>
    <xf numFmtId="3" fontId="4" fillId="0" borderId="28" xfId="3" applyNumberFormat="1" applyFont="1" applyFill="1" applyBorder="1" applyAlignment="1" applyProtection="1">
      <alignment horizontal="right" indent="1"/>
    </xf>
    <xf numFmtId="3" fontId="4" fillId="0" borderId="29" xfId="3" applyNumberFormat="1" applyFont="1" applyFill="1" applyBorder="1" applyAlignment="1" applyProtection="1">
      <alignment horizontal="right" indent="1"/>
    </xf>
    <xf numFmtId="1" fontId="4" fillId="0" borderId="13" xfId="3" applyNumberFormat="1" applyFont="1" applyBorder="1" applyAlignment="1" applyProtection="1">
      <alignment horizontal="center" vertical="center" wrapText="1"/>
    </xf>
    <xf numFmtId="167" fontId="5" fillId="0" borderId="30" xfId="2" applyNumberFormat="1" applyFont="1" applyFill="1" applyBorder="1" applyAlignment="1" applyProtection="1">
      <alignment horizontal="right"/>
    </xf>
    <xf numFmtId="3" fontId="4" fillId="0" borderId="31" xfId="3" applyNumberFormat="1" applyFont="1" applyFill="1" applyBorder="1" applyAlignment="1" applyProtection="1">
      <alignment horizontal="right" indent="1"/>
    </xf>
    <xf numFmtId="0" fontId="8" fillId="0" borderId="0" xfId="7" applyFont="1" applyAlignment="1" applyProtection="1"/>
    <xf numFmtId="0" fontId="9" fillId="0" borderId="0" xfId="7" applyFont="1" applyProtection="1"/>
    <xf numFmtId="2" fontId="4" fillId="0" borderId="0" xfId="3" applyNumberFormat="1" applyFont="1" applyFill="1" applyBorder="1" applyAlignment="1" applyProtection="1"/>
    <xf numFmtId="0" fontId="4" fillId="0" borderId="0" xfId="2" quotePrefix="1" applyFont="1" applyProtection="1"/>
    <xf numFmtId="4" fontId="4" fillId="0" borderId="9" xfId="3" applyNumberFormat="1" applyFont="1" applyFill="1" applyBorder="1" applyAlignment="1" applyProtection="1"/>
    <xf numFmtId="0" fontId="8" fillId="0" borderId="0" xfId="7" applyFont="1" applyProtection="1"/>
    <xf numFmtId="4" fontId="4" fillId="0" borderId="12" xfId="3" applyNumberFormat="1" applyFont="1" applyFill="1" applyBorder="1" applyAlignment="1" applyProtection="1"/>
    <xf numFmtId="4" fontId="5" fillId="2" borderId="12" xfId="3" applyNumberFormat="1" applyFont="1" applyFill="1" applyBorder="1" applyAlignment="1" applyProtection="1"/>
    <xf numFmtId="1" fontId="5" fillId="0" borderId="30" xfId="2" applyNumberFormat="1" applyFont="1" applyFill="1" applyBorder="1" applyAlignment="1" applyProtection="1">
      <alignment horizontal="center"/>
    </xf>
    <xf numFmtId="1" fontId="5" fillId="0" borderId="0" xfId="2" applyNumberFormat="1" applyFont="1" applyFill="1" applyBorder="1" applyAlignment="1" applyProtection="1">
      <alignment horizontal="left" indent="5"/>
    </xf>
    <xf numFmtId="1" fontId="5" fillId="0" borderId="31" xfId="2" applyNumberFormat="1" applyFont="1" applyFill="1" applyBorder="1" applyAlignment="1" applyProtection="1">
      <alignment horizontal="left" indent="5"/>
    </xf>
    <xf numFmtId="10" fontId="5" fillId="0" borderId="0" xfId="2" applyNumberFormat="1" applyFont="1" applyFill="1" applyBorder="1" applyAlignment="1" applyProtection="1">
      <alignment horizontal="right"/>
    </xf>
    <xf numFmtId="10" fontId="4" fillId="0" borderId="0" xfId="2" applyNumberFormat="1" applyFont="1" applyFill="1" applyBorder="1" applyAlignment="1" applyProtection="1">
      <alignment horizontal="right" indent="1"/>
    </xf>
    <xf numFmtId="1" fontId="5" fillId="0" borderId="0" xfId="2" applyNumberFormat="1" applyFont="1" applyFill="1" applyBorder="1" applyAlignment="1" applyProtection="1">
      <alignment horizontal="center"/>
    </xf>
    <xf numFmtId="1" fontId="5" fillId="0" borderId="31" xfId="2" applyNumberFormat="1" applyFont="1" applyFill="1" applyBorder="1" applyAlignment="1" applyProtection="1">
      <alignment horizontal="center"/>
    </xf>
    <xf numFmtId="10" fontId="5" fillId="0" borderId="9" xfId="2" applyNumberFormat="1" applyFont="1" applyBorder="1" applyAlignment="1">
      <alignment horizontal="center" vertical="center"/>
    </xf>
    <xf numFmtId="10" fontId="5" fillId="0" borderId="11" xfId="2" applyNumberFormat="1" applyFont="1" applyBorder="1" applyAlignment="1">
      <alignment horizontal="center" vertical="center"/>
    </xf>
    <xf numFmtId="4" fontId="4" fillId="0" borderId="0" xfId="2" applyNumberFormat="1" applyFont="1" applyProtection="1"/>
    <xf numFmtId="10" fontId="5" fillId="0" borderId="38" xfId="2" applyNumberFormat="1" applyFont="1" applyBorder="1" applyAlignment="1">
      <alignment horizontal="center" vertical="center"/>
    </xf>
    <xf numFmtId="10" fontId="5" fillId="0" borderId="14" xfId="2" applyNumberFormat="1" applyFont="1" applyBorder="1" applyAlignment="1">
      <alignment horizontal="center" vertical="center"/>
    </xf>
    <xf numFmtId="10" fontId="5" fillId="0" borderId="12" xfId="2" applyNumberFormat="1" applyFont="1" applyBorder="1" applyAlignment="1">
      <alignment horizontal="center" vertical="center"/>
    </xf>
    <xf numFmtId="10" fontId="5" fillId="0" borderId="15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10" fontId="5" fillId="0" borderId="4" xfId="2" applyNumberFormat="1" applyFont="1" applyBorder="1" applyAlignment="1">
      <alignment horizontal="center" vertical="center"/>
    </xf>
    <xf numFmtId="1" fontId="5" fillId="0" borderId="0" xfId="2" applyNumberFormat="1" applyFont="1" applyFill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3" fontId="5" fillId="0" borderId="0" xfId="2" applyNumberFormat="1" applyFont="1" applyAlignment="1" applyProtection="1">
      <alignment vertical="center"/>
    </xf>
    <xf numFmtId="167" fontId="5" fillId="2" borderId="40" xfId="3" applyNumberFormat="1" applyFont="1" applyFill="1" applyBorder="1" applyAlignment="1">
      <alignment horizontal="center" vertical="center"/>
    </xf>
    <xf numFmtId="167" fontId="5" fillId="2" borderId="41" xfId="3" applyNumberFormat="1" applyFont="1" applyFill="1" applyBorder="1" applyAlignment="1">
      <alignment horizontal="center" vertical="center"/>
    </xf>
    <xf numFmtId="0" fontId="5" fillId="2" borderId="42" xfId="2" applyFont="1" applyFill="1" applyBorder="1" applyAlignment="1">
      <alignment horizontal="center" vertical="center"/>
    </xf>
    <xf numFmtId="0" fontId="11" fillId="0" borderId="0" xfId="2" applyFont="1" applyProtection="1"/>
    <xf numFmtId="0" fontId="4" fillId="0" borderId="0" xfId="2" applyFont="1" applyAlignment="1" applyProtection="1"/>
    <xf numFmtId="3" fontId="4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169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2" applyNumberFormat="1" applyFont="1" applyFill="1" applyBorder="1" applyAlignment="1" applyProtection="1">
      <alignment horizontal="left" vertical="center" indent="2"/>
    </xf>
    <xf numFmtId="0" fontId="5" fillId="0" borderId="11" xfId="2" applyFont="1" applyFill="1" applyBorder="1" applyAlignment="1" applyProtection="1">
      <alignment horizontal="left" vertical="center"/>
    </xf>
    <xf numFmtId="169" fontId="4" fillId="0" borderId="12" xfId="3" applyNumberFormat="1" applyFont="1" applyFill="1" applyBorder="1" applyAlignment="1" applyProtection="1">
      <alignment horizontal="right" vertical="center"/>
    </xf>
    <xf numFmtId="0" fontId="12" fillId="0" borderId="13" xfId="3" applyNumberFormat="1" applyFont="1" applyFill="1" applyBorder="1" applyAlignment="1" applyProtection="1">
      <alignment horizontal="left" vertical="center" indent="2"/>
    </xf>
    <xf numFmtId="0" fontId="5" fillId="0" borderId="15" xfId="2" applyFont="1" applyFill="1" applyBorder="1" applyAlignment="1" applyProtection="1">
      <alignment horizontal="left" vertical="center"/>
    </xf>
    <xf numFmtId="170" fontId="4" fillId="0" borderId="0" xfId="2" applyNumberFormat="1" applyFont="1" applyAlignment="1" applyProtection="1"/>
    <xf numFmtId="9" fontId="12" fillId="0" borderId="12" xfId="4" applyFont="1" applyFill="1" applyBorder="1" applyAlignment="1" applyProtection="1">
      <alignment vertical="center"/>
    </xf>
    <xf numFmtId="164" fontId="4" fillId="0" borderId="0" xfId="3" applyFont="1" applyAlignment="1" applyProtection="1"/>
    <xf numFmtId="0" fontId="4" fillId="0" borderId="0" xfId="2" applyFont="1" applyBorder="1" applyAlignment="1" applyProtection="1"/>
    <xf numFmtId="0" fontId="4" fillId="0" borderId="13" xfId="3" applyNumberFormat="1" applyFont="1" applyFill="1" applyBorder="1" applyAlignment="1" applyProtection="1">
      <alignment horizontal="left" vertical="center" indent="2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3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12" fillId="0" borderId="13" xfId="3" applyNumberFormat="1" applyFont="1" applyFill="1" applyBorder="1" applyAlignment="1" applyProtection="1">
      <alignment horizontal="center" vertical="center"/>
    </xf>
    <xf numFmtId="43" fontId="4" fillId="0" borderId="10" xfId="1" applyFont="1" applyBorder="1" applyAlignment="1">
      <alignment horizontal="center" vertical="center"/>
    </xf>
    <xf numFmtId="43" fontId="4" fillId="0" borderId="23" xfId="1" applyFont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43" fontId="4" fillId="0" borderId="39" xfId="1" applyFont="1" applyBorder="1" applyAlignment="1">
      <alignment horizontal="center" vertical="center"/>
    </xf>
    <xf numFmtId="165" fontId="4" fillId="0" borderId="12" xfId="4" applyNumberFormat="1" applyFont="1" applyFill="1" applyBorder="1" applyAlignment="1" applyProtection="1">
      <alignment horizontal="right" vertical="center"/>
    </xf>
    <xf numFmtId="0" fontId="6" fillId="2" borderId="18" xfId="2" applyFont="1" applyFill="1" applyBorder="1" applyAlignment="1" applyProtection="1">
      <alignment horizontal="center"/>
    </xf>
    <xf numFmtId="0" fontId="6" fillId="2" borderId="17" xfId="2" applyFont="1" applyFill="1" applyBorder="1" applyAlignment="1" applyProtection="1">
      <alignment horizontal="center"/>
    </xf>
    <xf numFmtId="0" fontId="6" fillId="2" borderId="16" xfId="2" applyFont="1" applyFill="1" applyBorder="1" applyAlignment="1" applyProtection="1">
      <alignment horizontal="center"/>
    </xf>
    <xf numFmtId="0" fontId="15" fillId="4" borderId="0" xfId="5" applyFont="1" applyFill="1" applyAlignment="1" applyProtection="1">
      <alignment horizontal="center"/>
    </xf>
    <xf numFmtId="1" fontId="15" fillId="4" borderId="0" xfId="2" applyNumberFormat="1" applyFont="1" applyFill="1" applyAlignment="1" applyProtection="1">
      <alignment horizontal="center"/>
    </xf>
    <xf numFmtId="1" fontId="15" fillId="5" borderId="0" xfId="2" applyNumberFormat="1" applyFont="1" applyFill="1" applyAlignment="1" applyProtection="1">
      <alignment horizontal="center" vertical="center"/>
    </xf>
    <xf numFmtId="0" fontId="5" fillId="2" borderId="35" xfId="2" applyFont="1" applyFill="1" applyBorder="1" applyAlignment="1" applyProtection="1">
      <alignment horizontal="right" indent="5"/>
    </xf>
    <xf numFmtId="0" fontId="5" fillId="2" borderId="34" xfId="2" applyFont="1" applyFill="1" applyBorder="1" applyAlignment="1" applyProtection="1">
      <alignment horizontal="right" indent="5"/>
    </xf>
    <xf numFmtId="0" fontId="6" fillId="2" borderId="47" xfId="2" applyFont="1" applyFill="1" applyBorder="1" applyAlignment="1" applyProtection="1">
      <alignment horizontal="center"/>
    </xf>
    <xf numFmtId="0" fontId="6" fillId="2" borderId="46" xfId="2" applyFont="1" applyFill="1" applyBorder="1" applyAlignment="1" applyProtection="1">
      <alignment horizontal="center"/>
    </xf>
    <xf numFmtId="0" fontId="6" fillId="2" borderId="45" xfId="2" applyFont="1" applyFill="1" applyBorder="1" applyAlignment="1" applyProtection="1">
      <alignment horizontal="center"/>
    </xf>
    <xf numFmtId="0" fontId="5" fillId="0" borderId="35" xfId="2" applyFont="1" applyFill="1" applyBorder="1" applyAlignment="1" applyProtection="1">
      <alignment horizontal="left" indent="5"/>
    </xf>
    <xf numFmtId="0" fontId="5" fillId="0" borderId="34" xfId="2" applyFont="1" applyFill="1" applyBorder="1" applyAlignment="1" applyProtection="1">
      <alignment horizontal="left" indent="5"/>
    </xf>
    <xf numFmtId="1" fontId="5" fillId="4" borderId="0" xfId="2" applyNumberFormat="1" applyFont="1" applyFill="1" applyAlignment="1" applyProtection="1">
      <alignment horizontal="center"/>
    </xf>
    <xf numFmtId="1" fontId="5" fillId="2" borderId="8" xfId="3" applyNumberFormat="1" applyFont="1" applyFill="1" applyBorder="1" applyAlignment="1" applyProtection="1">
      <alignment horizontal="center" vertical="center" wrapText="1"/>
    </xf>
    <xf numFmtId="1" fontId="5" fillId="2" borderId="7" xfId="3" applyNumberFormat="1" applyFont="1" applyFill="1" applyBorder="1" applyAlignment="1" applyProtection="1">
      <alignment horizontal="center" vertical="center" wrapText="1"/>
    </xf>
    <xf numFmtId="1" fontId="5" fillId="2" borderId="21" xfId="3" applyNumberFormat="1" applyFont="1" applyFill="1" applyBorder="1" applyAlignment="1" applyProtection="1">
      <alignment horizontal="center" vertical="center" wrapText="1"/>
    </xf>
    <xf numFmtId="1" fontId="5" fillId="2" borderId="20" xfId="3" applyNumberFormat="1" applyFont="1" applyFill="1" applyBorder="1" applyAlignment="1" applyProtection="1">
      <alignment horizontal="center" vertical="center" wrapText="1"/>
    </xf>
    <xf numFmtId="3" fontId="4" fillId="0" borderId="6" xfId="3" applyNumberFormat="1" applyFont="1" applyFill="1" applyBorder="1" applyAlignment="1" applyProtection="1">
      <alignment horizontal="center" vertical="center" wrapText="1"/>
    </xf>
    <xf numFmtId="3" fontId="4" fillId="0" borderId="5" xfId="3" applyNumberFormat="1" applyFont="1" applyFill="1" applyBorder="1" applyAlignment="1" applyProtection="1">
      <alignment horizontal="center" vertical="center" wrapText="1"/>
    </xf>
    <xf numFmtId="0" fontId="6" fillId="2" borderId="18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6" fillId="2" borderId="26" xfId="2" applyFont="1" applyFill="1" applyBorder="1" applyAlignment="1" applyProtection="1">
      <alignment horizontal="center"/>
    </xf>
    <xf numFmtId="0" fontId="6" fillId="2" borderId="25" xfId="2" applyFont="1" applyFill="1" applyBorder="1" applyAlignment="1" applyProtection="1">
      <alignment horizontal="center"/>
    </xf>
    <xf numFmtId="0" fontId="6" fillId="2" borderId="24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5" fillId="2" borderId="43" xfId="2" applyFont="1" applyFill="1" applyBorder="1" applyAlignment="1" applyProtection="1">
      <alignment horizontal="center"/>
    </xf>
    <xf numFmtId="0" fontId="5" fillId="2" borderId="7" xfId="2" applyFont="1" applyFill="1" applyBorder="1" applyAlignment="1" applyProtection="1">
      <alignment horizontal="center"/>
    </xf>
    <xf numFmtId="0" fontId="5" fillId="2" borderId="35" xfId="2" applyFont="1" applyFill="1" applyBorder="1" applyAlignment="1" applyProtection="1">
      <alignment horizontal="center"/>
    </xf>
    <xf numFmtId="0" fontId="5" fillId="2" borderId="37" xfId="2" applyFont="1" applyFill="1" applyBorder="1" applyAlignment="1" applyProtection="1">
      <alignment horizontal="center"/>
    </xf>
    <xf numFmtId="0" fontId="5" fillId="2" borderId="36" xfId="2" applyFont="1" applyFill="1" applyBorder="1" applyAlignment="1" applyProtection="1">
      <alignment horizontal="center"/>
    </xf>
    <xf numFmtId="0" fontId="5" fillId="2" borderId="35" xfId="2" applyFont="1" applyFill="1" applyBorder="1" applyAlignment="1" applyProtection="1">
      <alignment horizontal="left" indent="5"/>
    </xf>
    <xf numFmtId="0" fontId="5" fillId="2" borderId="34" xfId="2" applyFont="1" applyFill="1" applyBorder="1" applyAlignment="1" applyProtection="1">
      <alignment horizontal="left" indent="5"/>
    </xf>
    <xf numFmtId="0" fontId="5" fillId="0" borderId="33" xfId="2" applyFont="1" applyFill="1" applyBorder="1" applyAlignment="1" applyProtection="1">
      <alignment horizontal="left" indent="5"/>
    </xf>
    <xf numFmtId="0" fontId="5" fillId="0" borderId="32" xfId="2" applyFont="1" applyFill="1" applyBorder="1" applyAlignment="1" applyProtection="1">
      <alignment horizontal="left" indent="5"/>
    </xf>
    <xf numFmtId="43" fontId="4" fillId="0" borderId="0" xfId="1" applyFont="1" applyProtection="1"/>
  </cellXfs>
  <cellStyles count="9">
    <cellStyle name="Millares" xfId="1" builtinId="3"/>
    <cellStyle name="Millares 2" xfId="3"/>
    <cellStyle name="Moneda 2" xfId="8"/>
    <cellStyle name="Normal" xfId="0" builtinId="0"/>
    <cellStyle name="Normal 2" xfId="5"/>
    <cellStyle name="Normal 4" xfId="7"/>
    <cellStyle name="Normal_FORMATO DEL PPTO. 2002  SEPT. 4" xfId="2"/>
    <cellStyle name="Normal_PORFIRIO-PARRA" xfId="6"/>
    <cellStyle name="Porcentaje 2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1.6203810203852535E-2"/>
          <c:w val="0.99722222222222223"/>
          <c:h val="0.94907407407407407"/>
        </c:manualLayout>
      </c:layout>
      <c:pie3DChart>
        <c:varyColors val="1"/>
        <c:ser>
          <c:idx val="1"/>
          <c:order val="0"/>
          <c:explosion val="2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400-435B-9B4F-442D4F190AD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400-435B-9B4F-442D4F190AD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400-435B-9B4F-442D4F190AD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400-435B-9B4F-442D4F190AD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400-435B-9B4F-442D4F190AD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400-435B-9B4F-442D4F190AD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E400-435B-9B4F-442D4F190AD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400-435B-9B4F-442D4F190AD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400-435B-9B4F-442D4F190ADB}"/>
              </c:ext>
            </c:extLst>
          </c:dPt>
          <c:dLbls>
            <c:dLbl>
              <c:idx val="6"/>
              <c:layout>
                <c:manualLayout>
                  <c:x val="0.19610461860702971"/>
                  <c:y val="0.1082330789412328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6802821994067203E-3"/>
                  <c:y val="0.220474790435844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078582892671026E-2"/>
                  <c:y val="0.1937505734133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[1]Evaluacion!$A$18:$I$18</c:f>
              <c:strCache>
                <c:ptCount val="9"/>
                <c:pt idx="0">
                  <c:v>Servicios personales</c:v>
                </c:pt>
                <c:pt idx="1">
                  <c:v>Energía Eléctrica (Operación)</c:v>
                </c:pt>
                <c:pt idx="2">
                  <c:v>Materiales y Suministros</c:v>
                </c:pt>
                <c:pt idx="3">
                  <c:v>Cloración</c:v>
                </c:pt>
                <c:pt idx="4">
                  <c:v>Servicios Generales</c:v>
                </c:pt>
                <c:pt idx="5">
                  <c:v>Impuestos y Derechos</c:v>
                </c:pt>
                <c:pt idx="6">
                  <c:v>Transferencias y Subsidios</c:v>
                </c:pt>
                <c:pt idx="7">
                  <c:v>Creditos</c:v>
                </c:pt>
                <c:pt idx="8">
                  <c:v>Inversiones (propias)</c:v>
                </c:pt>
              </c:strCache>
            </c:strRef>
          </c:cat>
          <c:val>
            <c:numRef>
              <c:f>[1]Evaluacion!$A$20:$I$20</c:f>
              <c:numCache>
                <c:formatCode>General</c:formatCode>
                <c:ptCount val="9"/>
                <c:pt idx="0">
                  <c:v>0.20736787867651529</c:v>
                </c:pt>
                <c:pt idx="1">
                  <c:v>0.36137570730617891</c:v>
                </c:pt>
                <c:pt idx="2">
                  <c:v>6.9950907361830642E-2</c:v>
                </c:pt>
                <c:pt idx="3">
                  <c:v>3.3991455245254973E-2</c:v>
                </c:pt>
                <c:pt idx="4">
                  <c:v>0.12182544682780259</c:v>
                </c:pt>
                <c:pt idx="5">
                  <c:v>0.11734240278408845</c:v>
                </c:pt>
                <c:pt idx="6">
                  <c:v>0</c:v>
                </c:pt>
                <c:pt idx="7">
                  <c:v>0</c:v>
                </c:pt>
                <c:pt idx="8">
                  <c:v>8.8081891115469518E-2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400-435B-9B4F-442D4F190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7996500437445"/>
          <c:y val="7.4548702245552642E-2"/>
          <c:w val="0.70452690288713871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'[1]m3 valor'!$L$12</c:f>
              <c:strCache>
                <c:ptCount val="1"/>
              </c:strCache>
            </c:strRef>
          </c:tx>
          <c:invertIfNegative val="0"/>
          <c:cat>
            <c:strRef>
              <c:f>'[1]m3 valor'!$A$5:$J$5</c:f>
              <c:strCache>
                <c:ptCount val="10"/>
                <c:pt idx="0">
                  <c:v>VALOR INTEGRAL DEL METRO CÚBICO</c:v>
                </c:pt>
              </c:strCache>
            </c:strRef>
          </c:cat>
          <c:val>
            <c:numRef>
              <c:f>'[1]m3 valor'!$A$15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97-4567-A5AB-9C4411E2E2D4}"/>
            </c:ext>
          </c:extLst>
        </c:ser>
        <c:ser>
          <c:idx val="2"/>
          <c:order val="1"/>
          <c:tx>
            <c:strRef>
              <c:f>'[1]m3 valor'!$L$13</c:f>
              <c:strCache>
                <c:ptCount val="1"/>
              </c:strCache>
            </c:strRef>
          </c:tx>
          <c:invertIfNegative val="0"/>
          <c:cat>
            <c:strRef>
              <c:f>'[1]m3 valor'!$A$5:$J$5</c:f>
              <c:strCache>
                <c:ptCount val="10"/>
                <c:pt idx="0">
                  <c:v>VALOR INTEGRAL DEL METRO CÚBICO</c:v>
                </c:pt>
              </c:strCache>
            </c:strRef>
          </c:cat>
          <c:val>
            <c:numRef>
              <c:f>'[1]m3 valor'!$E$15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97-4567-A5AB-9C4411E2E2D4}"/>
            </c:ext>
          </c:extLst>
        </c:ser>
        <c:ser>
          <c:idx val="1"/>
          <c:order val="2"/>
          <c:tx>
            <c:strRef>
              <c:f>'[1]m3 valor'!$L$14</c:f>
              <c:strCache>
                <c:ptCount val="1"/>
              </c:strCache>
            </c:strRef>
          </c:tx>
          <c:invertIfNegative val="0"/>
          <c:cat>
            <c:strRef>
              <c:f>'[1]m3 valor'!$A$5:$J$5</c:f>
              <c:strCache>
                <c:ptCount val="10"/>
                <c:pt idx="0">
                  <c:v>VALOR INTEGRAL DEL METRO CÚBICO</c:v>
                </c:pt>
              </c:strCache>
            </c:strRef>
          </c:cat>
          <c:val>
            <c:numRef>
              <c:f>'[1]m3 valor'!$B$16</c:f>
              <c:numCache>
                <c:formatCode>General</c:formatCode>
                <c:ptCount val="1"/>
                <c:pt idx="0">
                  <c:v>8.044052801694022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97-4567-A5AB-9C4411E2E2D4}"/>
            </c:ext>
          </c:extLst>
        </c:ser>
        <c:ser>
          <c:idx val="3"/>
          <c:order val="3"/>
          <c:tx>
            <c:strRef>
              <c:f>'[1]m3 valor'!$L$15</c:f>
              <c:strCache>
                <c:ptCount val="1"/>
              </c:strCache>
            </c:strRef>
          </c:tx>
          <c:invertIfNegative val="0"/>
          <c:cat>
            <c:strRef>
              <c:f>'[1]m3 valor'!$A$5:$J$5</c:f>
              <c:strCache>
                <c:ptCount val="10"/>
                <c:pt idx="0">
                  <c:v>VALOR INTEGRAL DEL METRO CÚBICO</c:v>
                </c:pt>
              </c:strCache>
            </c:strRef>
          </c:cat>
          <c:val>
            <c:numRef>
              <c:f>'[1]m3 valor'!$F$16</c:f>
              <c:numCache>
                <c:formatCode>General</c:formatCode>
                <c:ptCount val="1"/>
                <c:pt idx="0">
                  <c:v>8.5349883840210641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97-4567-A5AB-9C4411E2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-39"/>
        <c:axId val="1174432000"/>
        <c:axId val="1174415760"/>
      </c:barChart>
      <c:catAx>
        <c:axId val="1174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4415760"/>
        <c:crosses val="autoZero"/>
        <c:auto val="1"/>
        <c:lblAlgn val="ctr"/>
        <c:lblOffset val="100"/>
        <c:noMultiLvlLbl val="0"/>
      </c:catAx>
      <c:valAx>
        <c:axId val="117441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17443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6904196628351"/>
          <c:y val="0.28198579589316042"/>
          <c:w val="0.12798674569149571"/>
          <c:h val="0.3779190983480006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Indicadores!$M$58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B93-4878-8D08-1F946281CC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93-4878-8D08-1F946281CC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B93-4878-8D08-1F946281CC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93-4878-8D08-1F946281CC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B93-4878-8D08-1F946281CC5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Indicadores!$J$59:$J$63</c:f>
              <c:strCache>
                <c:ptCount val="5"/>
                <c:pt idx="0">
                  <c:v>DOMESTICO</c:v>
                </c:pt>
                <c:pt idx="1">
                  <c:v>COMERCIAL</c:v>
                </c:pt>
                <c:pt idx="2">
                  <c:v>INDUSTRIAL</c:v>
                </c:pt>
                <c:pt idx="3">
                  <c:v>ESCOLAR</c:v>
                </c:pt>
                <c:pt idx="4">
                  <c:v>PUBLICO</c:v>
                </c:pt>
              </c:strCache>
            </c:strRef>
          </c:cat>
          <c:val>
            <c:numRef>
              <c:f>Indicadores!$M$59:$M$63</c:f>
              <c:numCache>
                <c:formatCode>_(* #,##0_);_(* \(#,##0\);_(* "-"_);_(@_)</c:formatCode>
                <c:ptCount val="5"/>
                <c:pt idx="0">
                  <c:v>8143712.0053299461</c:v>
                </c:pt>
                <c:pt idx="1">
                  <c:v>1050931.7556958322</c:v>
                </c:pt>
                <c:pt idx="2">
                  <c:v>418417.57723083702</c:v>
                </c:pt>
                <c:pt idx="3">
                  <c:v>77924.864420463331</c:v>
                </c:pt>
                <c:pt idx="4">
                  <c:v>64963.108488755039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93-4878-8D08-1F946281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89951256092989"/>
          <c:y val="0.89301876154369586"/>
          <c:w val="0.78574041881128487"/>
          <c:h val="7.74935355302809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hyperlink" Target="#Indice!A1"/><Relationship Id="rId6" Type="http://schemas.openxmlformats.org/officeDocument/2006/relationships/image" Target="../media/image2.png"/><Relationship Id="rId5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93343</xdr:colOff>
      <xdr:row>0</xdr:row>
      <xdr:rowOff>0</xdr:rowOff>
    </xdr:from>
    <xdr:to>
      <xdr:col>8</xdr:col>
      <xdr:colOff>520069</xdr:colOff>
      <xdr:row>4</xdr:row>
      <xdr:rowOff>114300</xdr:rowOff>
    </xdr:to>
    <xdr:sp macro="" textlink="">
      <xdr:nvSpPr>
        <xdr:cNvPr id="2" name="AutoShape 1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 flipH="1">
          <a:off x="5427343" y="0"/>
          <a:ext cx="1188726" cy="76200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 algn="ctr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100000" prstMaterial="legacyPlastic">
          <a:bevelT w="13500" h="13500" prst="angle"/>
          <a:bevelB w="13500" h="13500" prst="angle"/>
        </a:sp3d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Ir 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Índice</a:t>
          </a:r>
        </a:p>
      </xdr:txBody>
    </xdr:sp>
    <xdr:clientData/>
  </xdr:twoCellAnchor>
  <xdr:twoCellAnchor>
    <xdr:from>
      <xdr:col>4</xdr:col>
      <xdr:colOff>19050</xdr:colOff>
      <xdr:row>45</xdr:row>
      <xdr:rowOff>28575</xdr:rowOff>
    </xdr:from>
    <xdr:to>
      <xdr:col>6</xdr:col>
      <xdr:colOff>1362075</xdr:colOff>
      <xdr:row>59</xdr:row>
      <xdr:rowOff>38100</xdr:rowOff>
    </xdr:to>
    <xdr:graphicFrame macro="">
      <xdr:nvGraphicFramePr>
        <xdr:cNvPr id="3" name="3 Gráfico">
          <a:extLst>
            <a:ext uri="{FF2B5EF4-FFF2-40B4-BE49-F238E27FC236}">
              <a16:creationId xmlns="" xmlns:a16="http://schemas.microsoft.com/office/drawing/2014/main" id="{00000000-0008-0000-0200-0000FF87C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24</xdr:row>
      <xdr:rowOff>28575</xdr:rowOff>
    </xdr:from>
    <xdr:to>
      <xdr:col>6</xdr:col>
      <xdr:colOff>1352550</xdr:colOff>
      <xdr:row>42</xdr:row>
      <xdr:rowOff>152400</xdr:rowOff>
    </xdr:to>
    <xdr:graphicFrame macro="">
      <xdr:nvGraphicFramePr>
        <xdr:cNvPr id="4" name="5 Gráfico">
          <a:extLst>
            <a:ext uri="{FF2B5EF4-FFF2-40B4-BE49-F238E27FC236}">
              <a16:creationId xmlns="" xmlns:a16="http://schemas.microsoft.com/office/drawing/2014/main" id="{00000000-0008-0000-0200-00000058E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361950</xdr:colOff>
      <xdr:row>1</xdr:row>
      <xdr:rowOff>0</xdr:rowOff>
    </xdr:from>
    <xdr:ext cx="2165839" cy="663819"/>
    <xdr:pic>
      <xdr:nvPicPr>
        <xdr:cNvPr id="5" name="8 Imagen">
          <a:extLst>
            <a:ext uri="{FF2B5EF4-FFF2-40B4-BE49-F238E27FC236}">
              <a16:creationId xmlns="" xmlns:a16="http://schemas.microsoft.com/office/drawing/2014/main" id="{00000000-0008-0000-0200-00000158E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1925"/>
          <a:ext cx="2165839" cy="663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83</xdr:row>
      <xdr:rowOff>68432</xdr:rowOff>
    </xdr:from>
    <xdr:ext cx="7423942" cy="906049"/>
    <xdr:sp macro="" textlink="[1]Parametros!A44">
      <xdr:nvSpPr>
        <xdr:cNvPr id="6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4429201"/>
          <a:ext cx="7423942" cy="906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BFADC493-D3CE-466E-8452-C67F9171604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________________________________              ____________________________                  
Ing. Dora Minee Arreola Dozal                             C.Hilda Vega Basoco 
   Directora Ejecutiva                              Directora   Financiera
</a:t>
          </a:fld>
          <a:endParaRPr lang="es-MX" sz="1100" b="1"/>
        </a:p>
      </xdr:txBody>
    </xdr:sp>
    <xdr:clientData/>
  </xdr:oneCellAnchor>
  <xdr:twoCellAnchor>
    <xdr:from>
      <xdr:col>4</xdr:col>
      <xdr:colOff>9525</xdr:colOff>
      <xdr:row>61</xdr:row>
      <xdr:rowOff>38100</xdr:rowOff>
    </xdr:from>
    <xdr:to>
      <xdr:col>6</xdr:col>
      <xdr:colOff>1352550</xdr:colOff>
      <xdr:row>76</xdr:row>
      <xdr:rowOff>152400</xdr:rowOff>
    </xdr:to>
    <xdr:graphicFrame macro="">
      <xdr:nvGraphicFramePr>
        <xdr:cNvPr id="7" name="Chart 3">
          <a:extLst>
            <a:ext uri="{FF2B5EF4-FFF2-40B4-BE49-F238E27FC236}">
              <a16:creationId xmlns="" xmlns:a16="http://schemas.microsoft.com/office/drawing/2014/main" id="{00000000-0008-0000-0200-00000358E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19050</xdr:colOff>
      <xdr:row>0</xdr:row>
      <xdr:rowOff>152400</xdr:rowOff>
    </xdr:from>
    <xdr:ext cx="2163640" cy="738554"/>
    <xdr:pic>
      <xdr:nvPicPr>
        <xdr:cNvPr id="8" name="Picture 9">
          <a:extLst>
            <a:ext uri="{FF2B5EF4-FFF2-40B4-BE49-F238E27FC236}">
              <a16:creationId xmlns="" xmlns:a16="http://schemas.microsoft.com/office/drawing/2014/main" id="{00000000-0008-0000-0200-00000458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2400"/>
          <a:ext cx="2163640" cy="7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337038</xdr:colOff>
      <xdr:row>0</xdr:row>
      <xdr:rowOff>219808</xdr:rowOff>
    </xdr:from>
    <xdr:ext cx="2278674" cy="696058"/>
    <xdr:pic>
      <xdr:nvPicPr>
        <xdr:cNvPr id="9" name="Imagen 8"/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47038" y="162658"/>
          <a:ext cx="2278674" cy="69605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&#237;a/Documents/Presupuesto%202022/Copia%20de%20s19.-%20BUENAVENTURA%20PPTO.2022-%20PARA%20CALCULO%20AUMENTO%20SUEL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Concen."/>
      <sheetName val="Edo. Activ."/>
      <sheetName val="Fac-cob"/>
      <sheetName val="PIGOO"/>
      <sheetName val="Balanza Ingresos"/>
      <sheetName val="Balanza Egresos"/>
      <sheetName val="COG"/>
      <sheetName val="Inversiones"/>
      <sheetName val="Creditos"/>
      <sheetName val="Ingresos"/>
      <sheetName val="Usuarios"/>
      <sheetName val="Serv. Med. Dom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Empleados"/>
      <sheetName val="Tabulador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Vehiculos"/>
      <sheetName val="POI"/>
      <sheetName val="PASIVOS"/>
      <sheetName val="Analisis de Precios"/>
      <sheetName val="Personal"/>
    </sheetNames>
    <sheetDataSet>
      <sheetData sheetId="0"/>
      <sheetData sheetId="1">
        <row r="1">
          <cell r="A1" t="str">
            <v>JUNTA MUNICIPAL DE AGUA Y SANEAMIENTO DE BUENAVENTURA</v>
          </cell>
        </row>
        <row r="3">
          <cell r="A3" t="str">
            <v>Presupuesto 2022</v>
          </cell>
        </row>
        <row r="10">
          <cell r="B10">
            <v>2022</v>
          </cell>
        </row>
      </sheetData>
      <sheetData sheetId="2"/>
      <sheetData sheetId="3"/>
      <sheetData sheetId="4">
        <row r="11">
          <cell r="D11">
            <v>310000</v>
          </cell>
          <cell r="O11">
            <v>17</v>
          </cell>
        </row>
        <row r="12">
          <cell r="D12">
            <v>200000</v>
          </cell>
          <cell r="O12">
            <v>12</v>
          </cell>
        </row>
        <row r="13">
          <cell r="D13">
            <v>240000</v>
          </cell>
          <cell r="O13">
            <v>23</v>
          </cell>
        </row>
        <row r="14">
          <cell r="D14">
            <v>150000</v>
          </cell>
          <cell r="O14">
            <v>9.5</v>
          </cell>
        </row>
        <row r="15">
          <cell r="D15">
            <v>110000</v>
          </cell>
          <cell r="O15">
            <v>5</v>
          </cell>
        </row>
        <row r="16">
          <cell r="D16"/>
          <cell r="O16"/>
        </row>
        <row r="17">
          <cell r="D17"/>
          <cell r="O17"/>
        </row>
        <row r="18">
          <cell r="D18"/>
          <cell r="O18"/>
        </row>
        <row r="19">
          <cell r="D19"/>
          <cell r="O19"/>
        </row>
        <row r="20">
          <cell r="D20"/>
          <cell r="O20"/>
        </row>
        <row r="21">
          <cell r="D21"/>
          <cell r="O21"/>
        </row>
        <row r="22">
          <cell r="D22"/>
          <cell r="O22"/>
        </row>
        <row r="23">
          <cell r="D23"/>
          <cell r="O23"/>
        </row>
        <row r="24">
          <cell r="D24"/>
          <cell r="O24"/>
        </row>
        <row r="25">
          <cell r="D25"/>
          <cell r="O25"/>
        </row>
        <row r="26">
          <cell r="D26"/>
          <cell r="O26"/>
        </row>
        <row r="27">
          <cell r="D27"/>
          <cell r="O27"/>
        </row>
        <row r="28">
          <cell r="D28"/>
          <cell r="O28"/>
        </row>
        <row r="29">
          <cell r="D29"/>
          <cell r="O29"/>
        </row>
        <row r="30">
          <cell r="D30"/>
          <cell r="O30"/>
        </row>
        <row r="31">
          <cell r="D31"/>
          <cell r="O31"/>
        </row>
        <row r="32">
          <cell r="D32"/>
          <cell r="O32"/>
        </row>
        <row r="33">
          <cell r="D33"/>
          <cell r="O33"/>
        </row>
        <row r="34">
          <cell r="D34"/>
          <cell r="O34"/>
        </row>
        <row r="35">
          <cell r="D35"/>
          <cell r="O35"/>
        </row>
        <row r="36">
          <cell r="D36"/>
          <cell r="O36"/>
        </row>
        <row r="37">
          <cell r="R37">
            <v>930330</v>
          </cell>
        </row>
      </sheetData>
      <sheetData sheetId="5"/>
      <sheetData sheetId="6">
        <row r="5">
          <cell r="A5" t="str">
            <v>VALOR INTEGRAL DEL METRO CÚBICO</v>
          </cell>
          <cell r="B5"/>
          <cell r="C5"/>
          <cell r="D5"/>
          <cell r="E5"/>
          <cell r="F5"/>
          <cell r="G5"/>
          <cell r="H5"/>
          <cell r="I5"/>
          <cell r="J5"/>
        </row>
        <row r="12">
          <cell r="L12"/>
        </row>
        <row r="13">
          <cell r="L13"/>
        </row>
        <row r="14">
          <cell r="L14"/>
        </row>
        <row r="15">
          <cell r="A15" t="str">
            <v/>
          </cell>
          <cell r="E15" t="str">
            <v/>
          </cell>
          <cell r="L15"/>
        </row>
        <row r="16">
          <cell r="B16">
            <v>8.044052801694022</v>
          </cell>
          <cell r="F16">
            <v>8.5349883840210641</v>
          </cell>
        </row>
      </sheetData>
      <sheetData sheetId="7">
        <row r="18">
          <cell r="A18" t="str">
            <v>Servicios personales</v>
          </cell>
          <cell r="B18" t="str">
            <v>Energía Eléctrica (Operación)</v>
          </cell>
          <cell r="C18" t="str">
            <v>Materiales y Suministros</v>
          </cell>
          <cell r="D18" t="str">
            <v>Cloración</v>
          </cell>
          <cell r="E18" t="str">
            <v>Servicios Generales</v>
          </cell>
          <cell r="F18" t="str">
            <v>Impuestos y Derechos</v>
          </cell>
          <cell r="G18" t="str">
            <v>Transferencias y Subsidios</v>
          </cell>
          <cell r="H18" t="str">
            <v>Creditos</v>
          </cell>
          <cell r="I18" t="str">
            <v>Inversiones (propias)</v>
          </cell>
        </row>
        <row r="20">
          <cell r="A20">
            <v>0.20736787867651529</v>
          </cell>
          <cell r="B20">
            <v>0.36137570730617891</v>
          </cell>
          <cell r="C20">
            <v>6.9950907361830642E-2</v>
          </cell>
          <cell r="D20">
            <v>3.3991455245254973E-2</v>
          </cell>
          <cell r="E20">
            <v>0.12182544682780259</v>
          </cell>
          <cell r="F20">
            <v>0.11734240278408845</v>
          </cell>
          <cell r="G20">
            <v>0</v>
          </cell>
          <cell r="H20">
            <v>0</v>
          </cell>
          <cell r="I20">
            <v>8.8081891115469518E-2</v>
          </cell>
        </row>
        <row r="30">
          <cell r="H30">
            <v>1</v>
          </cell>
        </row>
        <row r="31">
          <cell r="B31">
            <v>3138</v>
          </cell>
          <cell r="I31">
            <v>0.99969498246149158</v>
          </cell>
        </row>
        <row r="32">
          <cell r="H32">
            <v>3278.5</v>
          </cell>
        </row>
        <row r="37">
          <cell r="H37">
            <v>3278.5</v>
          </cell>
        </row>
      </sheetData>
      <sheetData sheetId="8"/>
      <sheetData sheetId="9"/>
      <sheetData sheetId="10"/>
      <sheetData sheetId="11">
        <row r="1">
          <cell r="A1" t="str">
            <v>JUNTA MUNICIPAL DE AGUA Y SANEAMIENTO DE BUENAVENTURA</v>
          </cell>
        </row>
        <row r="3">
          <cell r="A3" t="str">
            <v>PROGRAMA DE INDICADORES DE GESTION DE ORGANISMOS OPERADORES</v>
          </cell>
        </row>
        <row r="4">
          <cell r="A4" t="str">
            <v>Ejercicio Fiscal 2021</v>
          </cell>
        </row>
        <row r="8">
          <cell r="C8" t="str">
            <v>B</v>
          </cell>
          <cell r="D8" t="str">
            <v>C</v>
          </cell>
          <cell r="E8" t="str">
            <v>D</v>
          </cell>
          <cell r="F8" t="str">
            <v>E</v>
          </cell>
          <cell r="G8" t="str">
            <v>F</v>
          </cell>
          <cell r="H8" t="str">
            <v>G</v>
          </cell>
          <cell r="I8" t="str">
            <v>H</v>
          </cell>
          <cell r="J8" t="str">
            <v>I</v>
          </cell>
          <cell r="K8" t="str">
            <v>J</v>
          </cell>
          <cell r="L8" t="str">
            <v>K</v>
          </cell>
          <cell r="M8" t="str">
            <v>L</v>
          </cell>
          <cell r="N8" t="str">
            <v>M</v>
          </cell>
        </row>
        <row r="9">
          <cell r="A9" t="str">
            <v>COD</v>
          </cell>
          <cell r="B9" t="str">
            <v>Variables</v>
          </cell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Septiembre</v>
          </cell>
          <cell r="L9" t="str">
            <v>Octubre</v>
          </cell>
          <cell r="M9" t="str">
            <v>Noviembre</v>
          </cell>
          <cell r="N9" t="str">
            <v>Diciembre</v>
          </cell>
          <cell r="O9" t="str">
            <v>Total Anual</v>
          </cell>
          <cell r="P9" t="str">
            <v>Presupuesto Anual</v>
          </cell>
          <cell r="Q9" t="str">
            <v>Presupuesto Acumulado del Periodo</v>
          </cell>
          <cell r="R9" t="str">
            <v>Diferencia</v>
          </cell>
          <cell r="S9" t="str">
            <v>Ejer &amp; Ppto</v>
          </cell>
        </row>
        <row r="10">
          <cell r="B10" t="str">
            <v>Resultados de Gestion</v>
          </cell>
        </row>
        <row r="11">
          <cell r="A11" t="str">
            <v>001</v>
          </cell>
          <cell r="B11" t="str">
            <v>Ingresos</v>
          </cell>
          <cell r="C11">
            <v>578229.91999999993</v>
          </cell>
          <cell r="D11">
            <v>468476.57</v>
          </cell>
          <cell r="E11">
            <v>560518.68999999994</v>
          </cell>
          <cell r="F11">
            <v>539308.47</v>
          </cell>
          <cell r="G11">
            <v>581132.97000000009</v>
          </cell>
          <cell r="H11">
            <v>584175.35999999999</v>
          </cell>
          <cell r="I11">
            <v>622984.38</v>
          </cell>
          <cell r="J11">
            <v>525211.94999999984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4460038.3100000005</v>
          </cell>
          <cell r="P11">
            <v>6935557.7400000002</v>
          </cell>
          <cell r="Q11">
            <v>6935557.7400000002</v>
          </cell>
          <cell r="R11">
            <v>2475519.4299999997</v>
          </cell>
          <cell r="S11">
            <v>0.15</v>
          </cell>
        </row>
        <row r="12">
          <cell r="A12" t="str">
            <v>002</v>
          </cell>
          <cell r="B12" t="str">
            <v>Ingresos propios netos</v>
          </cell>
          <cell r="C12">
            <v>556640.67999999993</v>
          </cell>
          <cell r="D12">
            <v>453676.14</v>
          </cell>
          <cell r="E12">
            <v>531593.84</v>
          </cell>
          <cell r="F12">
            <v>517762.94</v>
          </cell>
          <cell r="G12">
            <v>557831.95000000007</v>
          </cell>
          <cell r="H12">
            <v>561938.01</v>
          </cell>
          <cell r="I12">
            <v>601925.31999999995</v>
          </cell>
          <cell r="J12">
            <v>495329.79999999987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4276698.6800000006</v>
          </cell>
          <cell r="P12">
            <v>6845104.0099999998</v>
          </cell>
          <cell r="Q12">
            <v>6845104.0099999998</v>
          </cell>
          <cell r="R12">
            <v>2568405.3299999991</v>
          </cell>
          <cell r="S12">
            <v>0.14000000000000001</v>
          </cell>
        </row>
        <row r="13">
          <cell r="A13" t="str">
            <v>003</v>
          </cell>
          <cell r="B13" t="str">
            <v>Ingresos propios</v>
          </cell>
          <cell r="C13">
            <v>592991.11</v>
          </cell>
          <cell r="D13">
            <v>510685.10000000003</v>
          </cell>
          <cell r="E13">
            <v>566316.47</v>
          </cell>
          <cell r="F13">
            <v>566337.37</v>
          </cell>
          <cell r="G13">
            <v>609354.60000000009</v>
          </cell>
          <cell r="H13">
            <v>628869.71</v>
          </cell>
          <cell r="I13">
            <v>658199.62</v>
          </cell>
          <cell r="J13">
            <v>546147.73999999987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4678901.7200000007</v>
          </cell>
          <cell r="P13">
            <v>6715025.6499999994</v>
          </cell>
          <cell r="Q13">
            <v>6715025.6499999994</v>
          </cell>
          <cell r="R13">
            <v>2036123.9299999988</v>
          </cell>
          <cell r="S13">
            <v>0.14000000000000001</v>
          </cell>
        </row>
        <row r="14">
          <cell r="A14" t="str">
            <v>004</v>
          </cell>
          <cell r="B14" t="str">
            <v>ingresos por agua, alcantarillado y saneamiento</v>
          </cell>
          <cell r="C14">
            <v>586009.54999999993</v>
          </cell>
          <cell r="D14">
            <v>501996.15</v>
          </cell>
          <cell r="E14">
            <v>559732.52</v>
          </cell>
          <cell r="F14">
            <v>559926.25</v>
          </cell>
          <cell r="G14">
            <v>596541.30000000005</v>
          </cell>
          <cell r="H14">
            <v>610814.77999999991</v>
          </cell>
          <cell r="I14">
            <v>651709.72</v>
          </cell>
          <cell r="J14">
            <v>543616.77999999991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4610347.0500000007</v>
          </cell>
          <cell r="P14">
            <v>6479708.7199999997</v>
          </cell>
          <cell r="Q14">
            <v>6479708.7199999997</v>
          </cell>
          <cell r="R14">
            <v>1869361.669999999</v>
          </cell>
          <cell r="S14">
            <v>9.744357620817333E-2</v>
          </cell>
        </row>
        <row r="15">
          <cell r="A15" t="str">
            <v>005</v>
          </cell>
          <cell r="B15" t="str">
            <v>Ingresos por Servicio a Tiempo</v>
          </cell>
          <cell r="C15">
            <v>348406.32</v>
          </cell>
          <cell r="D15">
            <v>305339.92</v>
          </cell>
          <cell r="E15">
            <v>331957.77</v>
          </cell>
          <cell r="F15">
            <v>394486.95</v>
          </cell>
          <cell r="G15">
            <v>424757.35</v>
          </cell>
          <cell r="H15">
            <v>404481.29</v>
          </cell>
          <cell r="I15">
            <v>474537.85</v>
          </cell>
          <cell r="J15">
            <v>384553.66</v>
          </cell>
          <cell r="K15">
            <v>0</v>
          </cell>
          <cell r="O15">
            <v>3068521.1100000003</v>
          </cell>
          <cell r="P15">
            <v>2669987.11</v>
          </cell>
          <cell r="Q15">
            <v>2669987.11</v>
          </cell>
          <cell r="R15">
            <v>-398534.00000000047</v>
          </cell>
        </row>
        <row r="16">
          <cell r="A16" t="str">
            <v>006</v>
          </cell>
          <cell r="B16" t="str">
            <v>Ingresos por Servicio Rezago</v>
          </cell>
          <cell r="C16">
            <v>203829.27</v>
          </cell>
          <cell r="D16">
            <v>178572.84</v>
          </cell>
          <cell r="E16">
            <v>200807.71</v>
          </cell>
          <cell r="F16">
            <v>151840.07999999999</v>
          </cell>
          <cell r="G16">
            <v>154883.67000000001</v>
          </cell>
          <cell r="H16">
            <v>190098.36</v>
          </cell>
          <cell r="I16">
            <v>156763.29</v>
          </cell>
          <cell r="J16">
            <v>138974.79999999999</v>
          </cell>
          <cell r="K16">
            <v>0</v>
          </cell>
          <cell r="O16">
            <v>1375770.02</v>
          </cell>
          <cell r="P16">
            <v>3809721.61</v>
          </cell>
          <cell r="Q16">
            <v>3809721.61</v>
          </cell>
          <cell r="R16">
            <v>2433951.59</v>
          </cell>
        </row>
        <row r="17">
          <cell r="A17" t="str">
            <v>007</v>
          </cell>
          <cell r="B17" t="str">
            <v>Otros ingresos propios (derechos-accesorios)</v>
          </cell>
          <cell r="C17">
            <v>33773.96</v>
          </cell>
          <cell r="D17">
            <v>18083.39</v>
          </cell>
          <cell r="E17">
            <v>26967.040000000001</v>
          </cell>
          <cell r="F17">
            <v>13599.22</v>
          </cell>
          <cell r="G17">
            <v>16900.28</v>
          </cell>
          <cell r="H17">
            <v>16235.13</v>
          </cell>
          <cell r="I17">
            <v>20408.580000000002</v>
          </cell>
          <cell r="J17">
            <v>20088.32</v>
          </cell>
          <cell r="K17">
            <v>0</v>
          </cell>
          <cell r="O17">
            <v>166055.92000000001</v>
          </cell>
          <cell r="P17">
            <v>130078.36</v>
          </cell>
          <cell r="Q17">
            <v>130078.36</v>
          </cell>
          <cell r="R17">
            <v>-35977.560000000012</v>
          </cell>
        </row>
        <row r="18">
          <cell r="A18" t="str">
            <v>008</v>
          </cell>
          <cell r="B18" t="str">
            <v>Resto de los ingresos propios</v>
          </cell>
          <cell r="C18">
            <v>6981.56</v>
          </cell>
          <cell r="D18">
            <v>8688.9500000000007</v>
          </cell>
          <cell r="E18">
            <v>6583.95</v>
          </cell>
          <cell r="F18">
            <v>6411.12</v>
          </cell>
          <cell r="G18">
            <v>12813.3</v>
          </cell>
          <cell r="H18">
            <v>18054.93</v>
          </cell>
          <cell r="I18">
            <v>6489.9</v>
          </cell>
          <cell r="J18">
            <v>2530.96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68554.670000000013</v>
          </cell>
          <cell r="P18">
            <v>235316.93</v>
          </cell>
          <cell r="Q18">
            <v>235316.93</v>
          </cell>
          <cell r="R18">
            <v>166762.25999999998</v>
          </cell>
          <cell r="S18">
            <v>0.70867089758480184</v>
          </cell>
        </row>
        <row r="19">
          <cell r="A19" t="str">
            <v>009</v>
          </cell>
          <cell r="B19" t="str">
            <v>Descuento social</v>
          </cell>
          <cell r="C19">
            <v>-29665.06</v>
          </cell>
          <cell r="D19">
            <v>-30750.31</v>
          </cell>
          <cell r="E19">
            <v>-32590.799999999999</v>
          </cell>
          <cell r="F19">
            <v>-34942.480000000003</v>
          </cell>
          <cell r="G19">
            <v>-38485.9</v>
          </cell>
          <cell r="H19">
            <v>-37494.839999999997</v>
          </cell>
          <cell r="I19">
            <v>-37800.239999999998</v>
          </cell>
          <cell r="J19">
            <v>-37110.61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-278840.24</v>
          </cell>
          <cell r="P19">
            <v>-395766.28</v>
          </cell>
          <cell r="Q19">
            <v>-395766.28</v>
          </cell>
          <cell r="R19">
            <v>-116926.04000000004</v>
          </cell>
          <cell r="S19">
            <v>0.29544214833057536</v>
          </cell>
        </row>
        <row r="20">
          <cell r="A20" t="str">
            <v>010</v>
          </cell>
          <cell r="B20" t="str">
            <v>Bonificaciones</v>
          </cell>
          <cell r="C20">
            <v>-6685.37</v>
          </cell>
          <cell r="D20">
            <v>-26258.65</v>
          </cell>
          <cell r="E20">
            <v>-2131.83</v>
          </cell>
          <cell r="F20">
            <v>-13631.95</v>
          </cell>
          <cell r="G20">
            <v>-13036.75</v>
          </cell>
          <cell r="H20">
            <v>-29436.86</v>
          </cell>
          <cell r="I20">
            <v>-18474.060000000001</v>
          </cell>
          <cell r="J20">
            <v>-13707.33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-123362.8</v>
          </cell>
          <cell r="P20">
            <v>-206857.04</v>
          </cell>
          <cell r="Q20">
            <v>-206857.04</v>
          </cell>
          <cell r="R20">
            <v>-83494.240000000005</v>
          </cell>
          <cell r="S20">
            <v>0.40363257639188882</v>
          </cell>
        </row>
        <row r="21">
          <cell r="B21" t="str">
            <v>Ajustes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011</v>
          </cell>
          <cell r="B22" t="str">
            <v>Ingresos indirectos</v>
          </cell>
          <cell r="C22">
            <v>21589.24</v>
          </cell>
          <cell r="D22">
            <v>14800.43</v>
          </cell>
          <cell r="E22">
            <v>28924.85</v>
          </cell>
          <cell r="F22">
            <v>21545.53</v>
          </cell>
          <cell r="G22">
            <v>23301.02</v>
          </cell>
          <cell r="H22">
            <v>22237.35</v>
          </cell>
          <cell r="I22">
            <v>21059.06</v>
          </cell>
          <cell r="J22">
            <v>29882.15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183339.62999999998</v>
          </cell>
          <cell r="P22">
            <v>90453.73</v>
          </cell>
          <cell r="Q22">
            <v>90453.73</v>
          </cell>
          <cell r="R22">
            <v>-92885.89999999998</v>
          </cell>
        </row>
        <row r="23">
          <cell r="S23">
            <v>12</v>
          </cell>
        </row>
        <row r="24">
          <cell r="A24" t="str">
            <v>012</v>
          </cell>
          <cell r="B24" t="str">
            <v>Egresos</v>
          </cell>
          <cell r="C24">
            <v>650007.63</v>
          </cell>
          <cell r="D24">
            <v>460778</v>
          </cell>
          <cell r="E24">
            <v>533429.09</v>
          </cell>
          <cell r="F24">
            <v>593924.71</v>
          </cell>
          <cell r="G24">
            <v>476592.85</v>
          </cell>
          <cell r="H24">
            <v>453444.62000000005</v>
          </cell>
          <cell r="I24">
            <v>522892.43999999994</v>
          </cell>
          <cell r="J24">
            <v>506287.74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4197357.0799999991</v>
          </cell>
          <cell r="P24">
            <v>7430095.6100000003</v>
          </cell>
          <cell r="Q24">
            <v>7430095.6100000003</v>
          </cell>
          <cell r="R24">
            <v>3232738.5300000012</v>
          </cell>
          <cell r="S24">
            <v>-5.3664731783769425E-2</v>
          </cell>
        </row>
        <row r="25">
          <cell r="A25" t="str">
            <v>013</v>
          </cell>
          <cell r="B25" t="str">
            <v>Costos y gastos de Operación</v>
          </cell>
          <cell r="C25">
            <v>649976.74</v>
          </cell>
          <cell r="D25">
            <v>460719.76</v>
          </cell>
          <cell r="E25">
            <v>533393.57999999996</v>
          </cell>
          <cell r="F25">
            <v>593879.07999999996</v>
          </cell>
          <cell r="G25">
            <v>476561.58999999997</v>
          </cell>
          <cell r="H25">
            <v>453374.29000000004</v>
          </cell>
          <cell r="I25">
            <v>522870.33999999997</v>
          </cell>
          <cell r="J25">
            <v>506254.36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4197029.7399999993</v>
          </cell>
          <cell r="P25">
            <v>6990652.5800000001</v>
          </cell>
          <cell r="Q25">
            <v>6990652.5800000001</v>
          </cell>
          <cell r="R25">
            <v>2793622.8400000008</v>
          </cell>
          <cell r="S25">
            <v>8.234993220705103E-3</v>
          </cell>
        </row>
        <row r="26">
          <cell r="A26" t="str">
            <v>014</v>
          </cell>
          <cell r="B26" t="str">
            <v>Servicios personales</v>
          </cell>
          <cell r="C26">
            <v>121699.38</v>
          </cell>
          <cell r="D26">
            <v>126305.77</v>
          </cell>
          <cell r="E26">
            <v>130828.04</v>
          </cell>
          <cell r="F26">
            <v>126292.15</v>
          </cell>
          <cell r="G26">
            <v>128356.06</v>
          </cell>
          <cell r="H26">
            <v>135145.49</v>
          </cell>
          <cell r="I26">
            <v>150403.57999999999</v>
          </cell>
          <cell r="J26">
            <v>142837.32</v>
          </cell>
          <cell r="O26">
            <v>1061867.7899999998</v>
          </cell>
          <cell r="P26">
            <v>1686162.63</v>
          </cell>
          <cell r="Q26">
            <v>1686162.63</v>
          </cell>
          <cell r="R26">
            <v>624294.84000000008</v>
          </cell>
          <cell r="S26">
            <v>9.2643198211132927E-2</v>
          </cell>
        </row>
        <row r="27">
          <cell r="A27" t="str">
            <v>015</v>
          </cell>
          <cell r="B27" t="str">
            <v>Materiales y suministros</v>
          </cell>
          <cell r="C27">
            <v>25771.27</v>
          </cell>
          <cell r="D27">
            <v>57979.519999999997</v>
          </cell>
          <cell r="E27">
            <v>103848.06</v>
          </cell>
          <cell r="F27">
            <v>40210.61</v>
          </cell>
          <cell r="G27">
            <v>35905.53</v>
          </cell>
          <cell r="H27">
            <v>57994.45</v>
          </cell>
          <cell r="I27">
            <v>39027.919999999998</v>
          </cell>
          <cell r="J27">
            <v>53926.29</v>
          </cell>
          <cell r="O27">
            <v>414663.64999999997</v>
          </cell>
          <cell r="P27">
            <v>688633.7</v>
          </cell>
          <cell r="Q27">
            <v>688633.7</v>
          </cell>
          <cell r="R27">
            <v>273970.05</v>
          </cell>
          <cell r="S27">
            <v>0.63315662993923771</v>
          </cell>
        </row>
        <row r="28">
          <cell r="A28" t="str">
            <v>016</v>
          </cell>
          <cell r="B28" t="str">
            <v>Servicios Generales</v>
          </cell>
          <cell r="C28">
            <v>502506.09</v>
          </cell>
          <cell r="D28">
            <v>276434.46999999997</v>
          </cell>
          <cell r="E28">
            <v>298717.48</v>
          </cell>
          <cell r="F28">
            <v>427376.31999999995</v>
          </cell>
          <cell r="G28">
            <v>312300</v>
          </cell>
          <cell r="H28">
            <v>260234.35</v>
          </cell>
          <cell r="I28">
            <v>333438.83999999997</v>
          </cell>
          <cell r="J28">
            <v>309490.75</v>
          </cell>
          <cell r="O28">
            <v>2720498.3</v>
          </cell>
          <cell r="P28">
            <v>4615856.25</v>
          </cell>
          <cell r="Q28">
            <v>4615856.25</v>
          </cell>
          <cell r="R28">
            <v>-143995.28000000003</v>
          </cell>
          <cell r="S28">
            <v>-8.228651643574468E-2</v>
          </cell>
        </row>
        <row r="29">
          <cell r="A29" t="str">
            <v>017</v>
          </cell>
          <cell r="B29" t="str">
            <v>Energía eléctrica (operación)</v>
          </cell>
          <cell r="C29">
            <v>225373.42</v>
          </cell>
          <cell r="D29">
            <v>226743.03</v>
          </cell>
          <cell r="E29">
            <v>207666.5</v>
          </cell>
          <cell r="F29">
            <v>200789.56</v>
          </cell>
          <cell r="G29">
            <v>205250.09</v>
          </cell>
          <cell r="H29">
            <v>213888.81</v>
          </cell>
          <cell r="I29">
            <v>225526.72</v>
          </cell>
          <cell r="J29">
            <v>227418.23</v>
          </cell>
          <cell r="O29">
            <v>1732656.36</v>
          </cell>
          <cell r="P29">
            <v>2591997</v>
          </cell>
          <cell r="Q29">
            <v>2591997</v>
          </cell>
          <cell r="R29">
            <v>859340.6399999999</v>
          </cell>
          <cell r="S29">
            <v>-0.28244957542873372</v>
          </cell>
        </row>
        <row r="30">
          <cell r="A30" t="str">
            <v>018</v>
          </cell>
          <cell r="B30" t="str">
            <v>Aportaciones y Derechos (5% JCAS)</v>
          </cell>
          <cell r="C30">
            <v>27832.03</v>
          </cell>
          <cell r="D30">
            <v>22683.81</v>
          </cell>
          <cell r="E30">
            <v>26579.69</v>
          </cell>
          <cell r="F30">
            <v>25888.15</v>
          </cell>
          <cell r="G30">
            <v>27891.599999999999</v>
          </cell>
          <cell r="H30">
            <v>28096.95</v>
          </cell>
          <cell r="I30">
            <v>27281.119999999999</v>
          </cell>
          <cell r="J30">
            <v>22225.59</v>
          </cell>
          <cell r="O30">
            <v>208478.94</v>
          </cell>
          <cell r="P30">
            <v>342255.2</v>
          </cell>
          <cell r="Q30">
            <v>342255.2</v>
          </cell>
          <cell r="R30">
            <v>133776.26</v>
          </cell>
          <cell r="S30">
            <v>9.203981857608258E-2</v>
          </cell>
        </row>
        <row r="31">
          <cell r="A31" t="str">
            <v>019</v>
          </cell>
          <cell r="B31" t="str">
            <v xml:space="preserve">DFEA Pagados </v>
          </cell>
          <cell r="C31">
            <v>18196.13</v>
          </cell>
          <cell r="D31">
            <v>0</v>
          </cell>
          <cell r="E31">
            <v>0</v>
          </cell>
          <cell r="F31">
            <v>19950.150000000001</v>
          </cell>
          <cell r="G31">
            <v>0</v>
          </cell>
          <cell r="H31">
            <v>0</v>
          </cell>
          <cell r="I31">
            <v>16644.28</v>
          </cell>
          <cell r="J31">
            <v>0</v>
          </cell>
          <cell r="O31">
            <v>54790.559999999998</v>
          </cell>
          <cell r="P31">
            <v>771282.05</v>
          </cell>
          <cell r="Q31">
            <v>771282.05</v>
          </cell>
          <cell r="R31">
            <v>716491.49</v>
          </cell>
          <cell r="S31">
            <v>1.7032153317471423</v>
          </cell>
        </row>
        <row r="32">
          <cell r="A32" t="str">
            <v>020</v>
          </cell>
          <cell r="B32" t="str">
            <v>Resto de los Servicios</v>
          </cell>
          <cell r="C32">
            <v>231104.51</v>
          </cell>
          <cell r="D32">
            <v>27007.63</v>
          </cell>
          <cell r="E32">
            <v>64471.29</v>
          </cell>
          <cell r="F32">
            <v>180748.46</v>
          </cell>
          <cell r="G32">
            <v>79158.31</v>
          </cell>
          <cell r="H32">
            <v>18248.59</v>
          </cell>
          <cell r="I32">
            <v>63986.720000000001</v>
          </cell>
          <cell r="J32">
            <v>59846.93</v>
          </cell>
          <cell r="O32">
            <v>724572.44</v>
          </cell>
          <cell r="P32">
            <v>910322</v>
          </cell>
          <cell r="Q32">
            <v>910322</v>
          </cell>
          <cell r="R32">
            <v>185749.56000000006</v>
          </cell>
          <cell r="S32">
            <v>0.13235765986646611</v>
          </cell>
        </row>
        <row r="33">
          <cell r="A33" t="str">
            <v>021</v>
          </cell>
          <cell r="B33" t="str">
            <v>Apoyos y transferencias y Otros</v>
          </cell>
          <cell r="C33">
            <v>30.89</v>
          </cell>
          <cell r="D33">
            <v>58.24</v>
          </cell>
          <cell r="E33">
            <v>35.51</v>
          </cell>
          <cell r="F33">
            <v>45.63</v>
          </cell>
          <cell r="G33">
            <v>31.26</v>
          </cell>
          <cell r="H33">
            <v>70.33</v>
          </cell>
          <cell r="I33">
            <v>22.1</v>
          </cell>
          <cell r="J33">
            <v>33.380000000000003</v>
          </cell>
          <cell r="O33">
            <v>327.33999999999997</v>
          </cell>
          <cell r="P33">
            <v>0</v>
          </cell>
          <cell r="Q33">
            <v>0</v>
          </cell>
          <cell r="R33">
            <v>-327.33999999999997</v>
          </cell>
          <cell r="S33">
            <v>-0.43535969313538608</v>
          </cell>
        </row>
        <row r="34">
          <cell r="B34" t="str">
            <v>* NO REPETIR LAS BONIFICACIONES, DESCUENTOS Y AJUSTES EN LOS GASTOS OPERATIVOS.</v>
          </cell>
        </row>
        <row r="35">
          <cell r="A35" t="str">
            <v>022</v>
          </cell>
          <cell r="B35" t="str">
            <v>Resultado del Ejercicio</v>
          </cell>
          <cell r="C35">
            <v>-71777.710000000079</v>
          </cell>
          <cell r="D35">
            <v>7698.570000000007</v>
          </cell>
          <cell r="E35">
            <v>27089.599999999977</v>
          </cell>
          <cell r="F35">
            <v>-54616.239999999991</v>
          </cell>
          <cell r="G35">
            <v>104540.12000000011</v>
          </cell>
          <cell r="H35">
            <v>130730.73999999993</v>
          </cell>
          <cell r="I35">
            <v>100091.94000000006</v>
          </cell>
          <cell r="J35">
            <v>18924.209999999846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262681.23000000138</v>
          </cell>
          <cell r="P35">
            <v>-494537.87000000011</v>
          </cell>
          <cell r="Q35">
            <v>-494537.87000000011</v>
          </cell>
          <cell r="R35">
            <v>316940.12000000058</v>
          </cell>
          <cell r="S35">
            <v>0.33766841211004606</v>
          </cell>
        </row>
        <row r="36">
          <cell r="A36" t="str">
            <v>023</v>
          </cell>
          <cell r="B36" t="str">
            <v>Creditos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0</v>
          </cell>
        </row>
        <row r="37">
          <cell r="A37" t="str">
            <v>024</v>
          </cell>
          <cell r="B37" t="str">
            <v>Inversiones propias</v>
          </cell>
          <cell r="C37">
            <v>26583.79</v>
          </cell>
          <cell r="D37">
            <v>0</v>
          </cell>
          <cell r="E37">
            <v>67318.320000000007</v>
          </cell>
          <cell r="F37">
            <v>0</v>
          </cell>
          <cell r="G37">
            <v>66655</v>
          </cell>
          <cell r="H37">
            <v>17762.93</v>
          </cell>
          <cell r="I37">
            <v>7980</v>
          </cell>
          <cell r="J37">
            <v>194654.51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380954.55000000005</v>
          </cell>
          <cell r="P37">
            <v>439443.03</v>
          </cell>
          <cell r="Q37">
            <v>439443.03</v>
          </cell>
          <cell r="R37">
            <v>-58488.479999999981</v>
          </cell>
          <cell r="S37">
            <v>-0.13309684306518635</v>
          </cell>
        </row>
        <row r="38">
          <cell r="A38" t="str">
            <v>025</v>
          </cell>
          <cell r="B38" t="str">
            <v>Ampliación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O38">
            <v>0</v>
          </cell>
        </row>
        <row r="39">
          <cell r="A39" t="str">
            <v>026</v>
          </cell>
          <cell r="B39" t="str">
            <v>Rehabilitación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A40" t="str">
            <v>027</v>
          </cell>
          <cell r="B40" t="str">
            <v>Activo Fijo</v>
          </cell>
          <cell r="C40">
            <v>26583.79</v>
          </cell>
          <cell r="D40">
            <v>0</v>
          </cell>
          <cell r="E40">
            <v>67318.320000000007</v>
          </cell>
          <cell r="F40">
            <v>0</v>
          </cell>
          <cell r="G40">
            <v>66655</v>
          </cell>
          <cell r="H40">
            <v>17762.93</v>
          </cell>
          <cell r="I40">
            <v>7980</v>
          </cell>
          <cell r="J40">
            <v>194654.51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380954.55000000005</v>
          </cell>
          <cell r="P40">
            <v>439443.03</v>
          </cell>
          <cell r="Q40">
            <v>439443.03</v>
          </cell>
          <cell r="R40">
            <v>-58488.479999999981</v>
          </cell>
          <cell r="S40">
            <v>-0.13309684306518635</v>
          </cell>
        </row>
        <row r="41">
          <cell r="A41" t="str">
            <v>028</v>
          </cell>
          <cell r="B41" t="str">
            <v>Deficit</v>
          </cell>
          <cell r="C41">
            <v>-98361.500000000087</v>
          </cell>
          <cell r="D41">
            <v>7698.570000000007</v>
          </cell>
          <cell r="E41">
            <v>-40228.72000000003</v>
          </cell>
          <cell r="F41">
            <v>-54616.239999999991</v>
          </cell>
          <cell r="G41">
            <v>37885.120000000112</v>
          </cell>
          <cell r="H41">
            <v>112967.80999999994</v>
          </cell>
          <cell r="I41">
            <v>92111.940000000061</v>
          </cell>
          <cell r="J41">
            <v>-175730.30000000016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-118273.31999999867</v>
          </cell>
          <cell r="P41">
            <v>266666.98</v>
          </cell>
          <cell r="Q41">
            <v>266666.98</v>
          </cell>
          <cell r="R41">
            <v>587199.40000000049</v>
          </cell>
          <cell r="S41">
            <v>0</v>
          </cell>
        </row>
        <row r="42">
          <cell r="A42" t="str">
            <v>029</v>
          </cell>
          <cell r="B42" t="str">
            <v>Inversiones de Gobierno</v>
          </cell>
        </row>
        <row r="43">
          <cell r="B43" t="str">
            <v>Cuentas de Balance</v>
          </cell>
        </row>
        <row r="44">
          <cell r="A44" t="str">
            <v>030</v>
          </cell>
          <cell r="B44" t="str">
            <v>Saldo En Bancos</v>
          </cell>
          <cell r="C44">
            <v>908467.72</v>
          </cell>
          <cell r="D44">
            <v>934082.51</v>
          </cell>
          <cell r="E44">
            <v>885196.77</v>
          </cell>
          <cell r="F44">
            <v>917781.56</v>
          </cell>
          <cell r="G44">
            <v>950216.90999999992</v>
          </cell>
          <cell r="H44">
            <v>1049826.8</v>
          </cell>
          <cell r="I44">
            <v>1069778.69</v>
          </cell>
          <cell r="J44">
            <v>947727.39999999991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031</v>
          </cell>
          <cell r="B45" t="str">
            <v>Cuenta Corriente</v>
          </cell>
          <cell r="C45">
            <v>604948.97</v>
          </cell>
          <cell r="D45">
            <v>630335.25</v>
          </cell>
          <cell r="E45">
            <v>581065.1</v>
          </cell>
          <cell r="F45">
            <v>613649.89</v>
          </cell>
          <cell r="G45">
            <v>646085.24</v>
          </cell>
          <cell r="H45">
            <v>745340.97</v>
          </cell>
          <cell r="I45">
            <v>765138.64</v>
          </cell>
          <cell r="J45">
            <v>642865.94999999995</v>
          </cell>
        </row>
        <row r="46">
          <cell r="A46" t="str">
            <v>032</v>
          </cell>
          <cell r="B46" t="str">
            <v>Provisiones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033</v>
          </cell>
          <cell r="B47" t="str">
            <v>Inversiones</v>
          </cell>
          <cell r="C47">
            <v>303518.75</v>
          </cell>
          <cell r="D47">
            <v>303747.26</v>
          </cell>
          <cell r="E47">
            <v>304131.67</v>
          </cell>
          <cell r="F47">
            <v>304131.67</v>
          </cell>
          <cell r="G47">
            <v>304131.67</v>
          </cell>
          <cell r="H47">
            <v>304485.83</v>
          </cell>
          <cell r="I47">
            <v>304640.05</v>
          </cell>
          <cell r="J47">
            <v>304861.45</v>
          </cell>
        </row>
        <row r="48">
          <cell r="A48" t="str">
            <v>034</v>
          </cell>
          <cell r="B48" t="str">
            <v>Activo Circulante</v>
          </cell>
          <cell r="C48">
            <v>5728043.0499999998</v>
          </cell>
          <cell r="D48">
            <v>4786777.2</v>
          </cell>
          <cell r="E48">
            <v>4739022.58</v>
          </cell>
          <cell r="F48">
            <v>4776048.29</v>
          </cell>
          <cell r="G48">
            <v>4832751.2699999996</v>
          </cell>
          <cell r="H48">
            <v>4983699.22</v>
          </cell>
          <cell r="I48">
            <v>5027413.92</v>
          </cell>
          <cell r="J48">
            <v>4934232.97</v>
          </cell>
        </row>
        <row r="49">
          <cell r="A49" t="str">
            <v>035</v>
          </cell>
          <cell r="B49" t="str">
            <v xml:space="preserve">       Activo Total</v>
          </cell>
          <cell r="C49">
            <v>61227398.549999997</v>
          </cell>
          <cell r="D49">
            <v>60286132.700000003</v>
          </cell>
          <cell r="E49">
            <v>60305696.399999999</v>
          </cell>
          <cell r="F49">
            <v>60342722.109999999</v>
          </cell>
          <cell r="G49">
            <v>60466080.090000004</v>
          </cell>
          <cell r="H49">
            <v>60634790.969999999</v>
          </cell>
          <cell r="I49">
            <v>60686485.670000002</v>
          </cell>
          <cell r="J49">
            <v>60787959.229999997</v>
          </cell>
        </row>
        <row r="50">
          <cell r="A50" t="str">
            <v>036</v>
          </cell>
          <cell r="B50" t="str">
            <v>Pasivo Circulante</v>
          </cell>
          <cell r="C50">
            <v>6281238.0499999998</v>
          </cell>
          <cell r="D50">
            <v>5343246.3</v>
          </cell>
          <cell r="E50">
            <v>5334623.87</v>
          </cell>
          <cell r="F50">
            <v>5425537.25</v>
          </cell>
          <cell r="G50">
            <v>5445083.6799999997</v>
          </cell>
          <cell r="H50">
            <v>5483564.3200000003</v>
          </cell>
          <cell r="I50">
            <v>5435167.0800000001</v>
          </cell>
          <cell r="J50">
            <v>5517938.0700000003</v>
          </cell>
        </row>
        <row r="51">
          <cell r="A51" t="str">
            <v>037</v>
          </cell>
          <cell r="B51" t="str">
            <v xml:space="preserve">       Pasivo Total</v>
          </cell>
          <cell r="C51">
            <v>6281238.0499999998</v>
          </cell>
          <cell r="D51">
            <v>5343246.3</v>
          </cell>
          <cell r="E51">
            <v>5334623.87</v>
          </cell>
          <cell r="F51">
            <v>5425537.25</v>
          </cell>
          <cell r="G51">
            <v>5445083.6799999997</v>
          </cell>
          <cell r="H51">
            <v>5483564.3200000003</v>
          </cell>
          <cell r="I51">
            <v>5435167.0800000001</v>
          </cell>
          <cell r="J51">
            <v>5517938.0700000003</v>
          </cell>
        </row>
        <row r="52">
          <cell r="A52" t="str">
            <v>038</v>
          </cell>
          <cell r="B52" t="str">
            <v xml:space="preserve">      Saldo DFEA pendiente de pago</v>
          </cell>
          <cell r="C52">
            <v>5108867.2699999996</v>
          </cell>
          <cell r="D52">
            <v>5108867.2699999996</v>
          </cell>
          <cell r="E52">
            <v>5108867.2699999996</v>
          </cell>
          <cell r="F52">
            <v>5242867.2699999996</v>
          </cell>
          <cell r="G52">
            <v>5242867.2699999996</v>
          </cell>
          <cell r="H52">
            <v>5242867.2699999996</v>
          </cell>
          <cell r="I52">
            <v>5242867.2699999996</v>
          </cell>
          <cell r="J52">
            <v>5242867.2699999996</v>
          </cell>
        </row>
        <row r="54">
          <cell r="A54" t="str">
            <v>039</v>
          </cell>
          <cell r="B54" t="str">
            <v>Saldo en bancos provisionado para:</v>
          </cell>
          <cell r="C54">
            <v>64249.210000000006</v>
          </cell>
          <cell r="D54">
            <v>72632.05</v>
          </cell>
          <cell r="E54">
            <v>86958.88</v>
          </cell>
          <cell r="F54">
            <v>95992.03</v>
          </cell>
          <cell r="G54">
            <v>109872.34</v>
          </cell>
          <cell r="H54">
            <v>122438.48</v>
          </cell>
          <cell r="I54">
            <v>134548.99</v>
          </cell>
          <cell r="J54">
            <v>152180.56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040</v>
          </cell>
          <cell r="B55" t="str">
            <v>Aguinaldos al cierre del mes</v>
          </cell>
          <cell r="C55">
            <v>46353.440000000002</v>
          </cell>
          <cell r="D55">
            <v>57459.3</v>
          </cell>
          <cell r="E55">
            <v>69064.22</v>
          </cell>
          <cell r="F55">
            <v>80259.53</v>
          </cell>
          <cell r="G55">
            <v>92328.3</v>
          </cell>
          <cell r="H55">
            <v>103971.11</v>
          </cell>
          <cell r="I55">
            <v>116039.8</v>
          </cell>
          <cell r="J55">
            <v>128108.65</v>
          </cell>
        </row>
        <row r="56">
          <cell r="A56" t="str">
            <v>041</v>
          </cell>
          <cell r="B56" t="str">
            <v>DFEA al cierre del mes</v>
          </cell>
          <cell r="C56">
            <v>17895.77</v>
          </cell>
          <cell r="D56">
            <v>15172.75</v>
          </cell>
          <cell r="E56">
            <v>17894.66</v>
          </cell>
          <cell r="F56">
            <v>15732.5</v>
          </cell>
          <cell r="G56">
            <v>17544.04</v>
          </cell>
          <cell r="H56">
            <v>18467.37</v>
          </cell>
          <cell r="I56">
            <v>18509.189999999999</v>
          </cell>
          <cell r="J56">
            <v>24071.91</v>
          </cell>
        </row>
        <row r="57">
          <cell r="A57" t="str">
            <v>042</v>
          </cell>
          <cell r="B57" t="str">
            <v>Inversión en bancos al cierre de mes</v>
          </cell>
          <cell r="C57">
            <v>303518.75</v>
          </cell>
          <cell r="D57">
            <v>303747.26</v>
          </cell>
          <cell r="E57">
            <v>304131.67</v>
          </cell>
          <cell r="F57">
            <v>304131.67</v>
          </cell>
          <cell r="G57">
            <v>304131.67</v>
          </cell>
          <cell r="H57">
            <v>304485.83</v>
          </cell>
          <cell r="I57">
            <v>304640.05</v>
          </cell>
          <cell r="J57">
            <v>304861.45</v>
          </cell>
        </row>
        <row r="58">
          <cell r="B58" t="str">
            <v>Otros datos para Indicadores</v>
          </cell>
        </row>
        <row r="59">
          <cell r="A59" t="str">
            <v>043</v>
          </cell>
          <cell r="B59" t="str">
            <v>Importe de IVA recuperado en el mes (ya depositado)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044</v>
          </cell>
          <cell r="B60" t="str">
            <v xml:space="preserve">Importe de IVA por recuperar </v>
          </cell>
          <cell r="C60">
            <v>27809.05</v>
          </cell>
          <cell r="D60">
            <v>33847.339999999997</v>
          </cell>
          <cell r="E60">
            <v>46635.53</v>
          </cell>
          <cell r="F60">
            <v>21260.55</v>
          </cell>
          <cell r="G60">
            <v>36606.01</v>
          </cell>
          <cell r="H60">
            <v>27132.85</v>
          </cell>
          <cell r="I60">
            <v>19164</v>
          </cell>
          <cell r="J60">
            <v>62803</v>
          </cell>
        </row>
        <row r="62">
          <cell r="A62" t="str">
            <v>045</v>
          </cell>
          <cell r="B62" t="str">
            <v>Energía Eléctrica de Operación en KW (A+B+C)</v>
          </cell>
          <cell r="C62">
            <v>24429</v>
          </cell>
          <cell r="D62">
            <v>43169</v>
          </cell>
          <cell r="E62">
            <v>27102</v>
          </cell>
          <cell r="F62">
            <v>58089</v>
          </cell>
          <cell r="G62">
            <v>45445</v>
          </cell>
          <cell r="H62">
            <v>48802</v>
          </cell>
          <cell r="I62">
            <v>29011</v>
          </cell>
          <cell r="J62">
            <v>36990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</row>
        <row r="63">
          <cell r="A63" t="str">
            <v>046</v>
          </cell>
          <cell r="B63" t="str">
            <v>Energia Electrica en Agua potable (KW)</v>
          </cell>
          <cell r="C63">
            <v>120495</v>
          </cell>
          <cell r="D63">
            <v>119615</v>
          </cell>
          <cell r="E63">
            <v>102985</v>
          </cell>
          <cell r="F63">
            <v>104849</v>
          </cell>
          <cell r="G63">
            <v>105660</v>
          </cell>
          <cell r="H63">
            <v>111937</v>
          </cell>
          <cell r="I63">
            <v>112422</v>
          </cell>
          <cell r="J63">
            <v>111749</v>
          </cell>
        </row>
        <row r="64">
          <cell r="A64" t="str">
            <v>047</v>
          </cell>
          <cell r="B64" t="str">
            <v>Energia Electrica Alcantarillado (KW)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048</v>
          </cell>
          <cell r="B65" t="str">
            <v>Energia Electrica Saneamiento (KW)</v>
          </cell>
          <cell r="C65">
            <v>60</v>
          </cell>
          <cell r="D65">
            <v>60</v>
          </cell>
          <cell r="E65">
            <v>60</v>
          </cell>
          <cell r="F65">
            <v>60</v>
          </cell>
          <cell r="G65">
            <v>0</v>
          </cell>
          <cell r="H65">
            <v>27</v>
          </cell>
          <cell r="I65">
            <v>27</v>
          </cell>
          <cell r="J65">
            <v>27</v>
          </cell>
        </row>
        <row r="67">
          <cell r="A67" t="str">
            <v>049</v>
          </cell>
          <cell r="B67" t="str">
            <v>Desglose Consumo Eléctrico $ (Pesos)</v>
          </cell>
          <cell r="C67">
            <v>226333.79</v>
          </cell>
          <cell r="D67">
            <v>228849.13999999998</v>
          </cell>
          <cell r="E67">
            <v>208689.8</v>
          </cell>
          <cell r="F67">
            <v>200789.56</v>
          </cell>
          <cell r="G67">
            <v>208238.84</v>
          </cell>
          <cell r="H67">
            <v>214877.57</v>
          </cell>
          <cell r="I67">
            <v>226584.56</v>
          </cell>
          <cell r="J67">
            <v>229566.88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050</v>
          </cell>
          <cell r="B68" t="str">
            <v>Consumo Electrico Agua potable</v>
          </cell>
          <cell r="C68">
            <v>225373.42</v>
          </cell>
          <cell r="D68">
            <v>226743.03</v>
          </cell>
          <cell r="E68">
            <v>207666.5</v>
          </cell>
          <cell r="F68">
            <v>200789.56</v>
          </cell>
          <cell r="G68">
            <v>207250.09</v>
          </cell>
          <cell r="H68">
            <v>213888.81</v>
          </cell>
          <cell r="I68">
            <v>225526.72</v>
          </cell>
          <cell r="J68">
            <v>227418.23</v>
          </cell>
        </row>
        <row r="69">
          <cell r="A69" t="str">
            <v>051</v>
          </cell>
          <cell r="B69" t="str">
            <v>Consumo Electrico Alcantarillado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052</v>
          </cell>
          <cell r="B70" t="str">
            <v>Consumo Electrico Saneamiento</v>
          </cell>
          <cell r="C70">
            <v>960.37</v>
          </cell>
          <cell r="D70">
            <v>2106.11</v>
          </cell>
          <cell r="E70">
            <v>1023.3</v>
          </cell>
          <cell r="F70">
            <v>0</v>
          </cell>
          <cell r="G70">
            <v>988.75</v>
          </cell>
          <cell r="H70">
            <v>988.76</v>
          </cell>
          <cell r="I70">
            <v>1057.8399999999999</v>
          </cell>
          <cell r="J70">
            <v>2148.65</v>
          </cell>
          <cell r="O70">
            <v>0</v>
          </cell>
        </row>
        <row r="72">
          <cell r="A72" t="str">
            <v>053</v>
          </cell>
          <cell r="B72" t="str">
            <v>Avance de Estudio de Eficiencia Electromecanica (% avance)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054</v>
          </cell>
          <cell r="B73" t="str">
            <v>Avance de Diagnostico de Medición de Presiones y Recuperción de caudales (% avance)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5">
          <cell r="B75" t="str">
            <v>Indicadores de Gestión</v>
          </cell>
        </row>
        <row r="76">
          <cell r="A76" t="str">
            <v>055</v>
          </cell>
          <cell r="B76" t="str">
            <v>Eficiencia Fisica</v>
          </cell>
          <cell r="C76">
            <v>0.33350967078040189</v>
          </cell>
          <cell r="D76">
            <v>0.41630810680392472</v>
          </cell>
          <cell r="E76">
            <v>0.4399555534978471</v>
          </cell>
          <cell r="F76">
            <v>0.50967874027472737</v>
          </cell>
          <cell r="G76">
            <v>0.42273662983657523</v>
          </cell>
          <cell r="H76">
            <v>0.48097398914188477</v>
          </cell>
          <cell r="I76">
            <v>0.42699708357078209</v>
          </cell>
          <cell r="J76">
            <v>0.4275043442927664</v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A77" t="str">
            <v>056</v>
          </cell>
          <cell r="B77" t="str">
            <v>Eficiencia Comercial (A tiempo)</v>
          </cell>
          <cell r="C77">
            <v>0.54437008387293029</v>
          </cell>
          <cell r="D77">
            <v>0.66412007098384818</v>
          </cell>
          <cell r="E77">
            <v>0.95384031991174845</v>
          </cell>
          <cell r="F77">
            <v>0.71865551624316504</v>
          </cell>
          <cell r="G77">
            <v>0.74615192611698145</v>
          </cell>
          <cell r="H77">
            <v>0.71928651059085846</v>
          </cell>
          <cell r="I77">
            <v>0.71158550717173541</v>
          </cell>
          <cell r="J77">
            <v>0.72426919277038415</v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A78" t="str">
            <v>057</v>
          </cell>
          <cell r="B78" t="str">
            <v>Eficiencia Total de Cobranza (Del Ejercicio)</v>
          </cell>
          <cell r="C78">
            <v>0.64657118746514974</v>
          </cell>
          <cell r="D78">
            <v>0.61209782808397528</v>
          </cell>
          <cell r="E78">
            <v>0.60004882920894465</v>
          </cell>
          <cell r="F78">
            <v>0.54146395272816494</v>
          </cell>
          <cell r="G78">
            <v>0.60871068029337194</v>
          </cell>
          <cell r="H78">
            <v>0.53359245491316987</v>
          </cell>
          <cell r="I78">
            <v>0.63113903824941597</v>
          </cell>
          <cell r="J78">
            <v>0.53790178192600513</v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A79" t="str">
            <v>058</v>
          </cell>
          <cell r="B79" t="str">
            <v>Dotacion</v>
          </cell>
          <cell r="C79">
            <v>1572.9283027470649</v>
          </cell>
          <cell r="D79">
            <v>1133.8424712185113</v>
          </cell>
          <cell r="E79">
            <v>1230.9928188760971</v>
          </cell>
          <cell r="F79">
            <v>1224.8033739883736</v>
          </cell>
          <cell r="G79">
            <v>1356.6054941297164</v>
          </cell>
          <cell r="H79">
            <v>1406.7023823093582</v>
          </cell>
          <cell r="I79">
            <v>1360.1276644249401</v>
          </cell>
          <cell r="J79">
            <v>1318.4657471788444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A80" t="str">
            <v>059</v>
          </cell>
          <cell r="B80" t="str">
            <v>Consumo</v>
          </cell>
          <cell r="C80">
            <v>524.58680041034995</v>
          </cell>
          <cell r="D80">
            <v>472.02781260686197</v>
          </cell>
          <cell r="E80">
            <v>541.58212698050841</v>
          </cell>
          <cell r="F80">
            <v>624.25624073862991</v>
          </cell>
          <cell r="G80">
            <v>573.48683460617804</v>
          </cell>
          <cell r="H80">
            <v>676.58725635472467</v>
          </cell>
          <cell r="I80">
            <v>580.77054599338885</v>
          </cell>
          <cell r="J80">
            <v>563.64983472016411</v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2">
          <cell r="B82" t="str">
            <v>Agua Potable</v>
          </cell>
        </row>
        <row r="83">
          <cell r="A83" t="str">
            <v>060</v>
          </cell>
          <cell r="B83" t="str">
            <v>Volumen de agua producida en m3</v>
          </cell>
          <cell r="C83">
            <v>137993</v>
          </cell>
          <cell r="D83">
            <v>99472</v>
          </cell>
          <cell r="E83">
            <v>107995</v>
          </cell>
          <cell r="F83">
            <v>107452</v>
          </cell>
          <cell r="G83">
            <v>119015</v>
          </cell>
          <cell r="H83">
            <v>123410</v>
          </cell>
          <cell r="I83">
            <v>119324</v>
          </cell>
          <cell r="J83">
            <v>115669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061</v>
          </cell>
          <cell r="B84" t="str">
            <v>Pozo Profundo</v>
          </cell>
          <cell r="C84">
            <v>137993</v>
          </cell>
          <cell r="D84">
            <v>99472</v>
          </cell>
          <cell r="E84">
            <v>107995</v>
          </cell>
          <cell r="F84">
            <v>107452</v>
          </cell>
          <cell r="G84">
            <v>119015</v>
          </cell>
          <cell r="H84">
            <v>123410</v>
          </cell>
          <cell r="I84">
            <v>119324</v>
          </cell>
          <cell r="J84">
            <v>115669</v>
          </cell>
          <cell r="K84">
            <v>0</v>
          </cell>
        </row>
        <row r="85">
          <cell r="A85" t="str">
            <v>062</v>
          </cell>
          <cell r="B85" t="str">
            <v>Galerias Filtrantes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063</v>
          </cell>
          <cell r="B86" t="str">
            <v>Manantial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064</v>
          </cell>
          <cell r="B87" t="str">
            <v>Presas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A89" t="str">
            <v>065</v>
          </cell>
          <cell r="B89" t="str">
            <v>Volumen de agua facturada en m3</v>
          </cell>
          <cell r="C89">
            <v>46022</v>
          </cell>
          <cell r="D89">
            <v>41411</v>
          </cell>
          <cell r="E89">
            <v>47513</v>
          </cell>
          <cell r="F89">
            <v>54766</v>
          </cell>
          <cell r="G89">
            <v>50312</v>
          </cell>
          <cell r="H89">
            <v>59357</v>
          </cell>
          <cell r="I89">
            <v>50951</v>
          </cell>
          <cell r="J89">
            <v>49449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267456</v>
          </cell>
        </row>
        <row r="90">
          <cell r="A90" t="str">
            <v>066</v>
          </cell>
          <cell r="B90" t="str">
            <v>Volumen Facturado Doméstico</v>
          </cell>
          <cell r="C90">
            <v>40676</v>
          </cell>
          <cell r="D90">
            <v>36344</v>
          </cell>
          <cell r="E90">
            <v>41207</v>
          </cell>
          <cell r="F90">
            <v>47624</v>
          </cell>
          <cell r="G90">
            <v>43275</v>
          </cell>
          <cell r="H90">
            <v>50755</v>
          </cell>
          <cell r="I90">
            <v>43257</v>
          </cell>
          <cell r="J90">
            <v>41701</v>
          </cell>
          <cell r="O90">
            <v>238521</v>
          </cell>
        </row>
        <row r="91">
          <cell r="A91" t="str">
            <v>067</v>
          </cell>
          <cell r="B91" t="str">
            <v>Volumen Facturado Comercial</v>
          </cell>
          <cell r="C91">
            <v>2780</v>
          </cell>
          <cell r="D91">
            <v>2493</v>
          </cell>
          <cell r="E91">
            <v>2484</v>
          </cell>
          <cell r="F91">
            <v>2873</v>
          </cell>
          <cell r="G91">
            <v>2501</v>
          </cell>
          <cell r="H91">
            <v>3445</v>
          </cell>
          <cell r="I91">
            <v>3636</v>
          </cell>
          <cell r="J91">
            <v>3736</v>
          </cell>
          <cell r="O91">
            <v>20455</v>
          </cell>
        </row>
        <row r="92">
          <cell r="A92" t="str">
            <v>068</v>
          </cell>
          <cell r="B92" t="str">
            <v>Volumen Facturado Industrial</v>
          </cell>
          <cell r="C92">
            <v>684</v>
          </cell>
          <cell r="D92">
            <v>797</v>
          </cell>
          <cell r="E92">
            <v>2027</v>
          </cell>
          <cell r="F92">
            <v>2194</v>
          </cell>
          <cell r="G92">
            <v>2301</v>
          </cell>
          <cell r="H92">
            <v>3024</v>
          </cell>
          <cell r="I92">
            <v>1749</v>
          </cell>
          <cell r="J92">
            <v>1929</v>
          </cell>
          <cell r="O92">
            <v>3591</v>
          </cell>
        </row>
        <row r="93">
          <cell r="A93" t="str">
            <v>069</v>
          </cell>
          <cell r="B93" t="str">
            <v>Volumen Facturado Escolar</v>
          </cell>
          <cell r="C93">
            <v>424</v>
          </cell>
          <cell r="D93">
            <v>362</v>
          </cell>
          <cell r="E93">
            <v>558</v>
          </cell>
          <cell r="F93">
            <v>741</v>
          </cell>
          <cell r="G93">
            <v>892</v>
          </cell>
          <cell r="H93">
            <v>756</v>
          </cell>
          <cell r="I93">
            <v>803</v>
          </cell>
          <cell r="J93">
            <v>1078</v>
          </cell>
          <cell r="O93">
            <v>1914</v>
          </cell>
        </row>
        <row r="94">
          <cell r="A94" t="str">
            <v>070</v>
          </cell>
          <cell r="B94" t="str">
            <v>Volumen Facturado Público</v>
          </cell>
          <cell r="C94">
            <v>1458</v>
          </cell>
          <cell r="D94">
            <v>1415</v>
          </cell>
          <cell r="E94">
            <v>1237</v>
          </cell>
          <cell r="F94">
            <v>1334</v>
          </cell>
          <cell r="G94">
            <v>1343</v>
          </cell>
          <cell r="H94">
            <v>1377</v>
          </cell>
          <cell r="I94">
            <v>1506</v>
          </cell>
          <cell r="J94">
            <v>1005</v>
          </cell>
          <cell r="O94">
            <v>2975</v>
          </cell>
        </row>
        <row r="96">
          <cell r="A96" t="str">
            <v>071</v>
          </cell>
          <cell r="B96" t="str">
            <v>Volumen de Agua Entregado no Facturado (Pipa / Garza / Rechazo por potab)</v>
          </cell>
        </row>
        <row r="97">
          <cell r="A97" t="str">
            <v>072</v>
          </cell>
          <cell r="B97" t="str">
            <v>Volumen de agua cobrado en m3</v>
          </cell>
          <cell r="C97">
            <v>25053</v>
          </cell>
          <cell r="D97">
            <v>20297</v>
          </cell>
          <cell r="E97">
            <v>27671</v>
          </cell>
          <cell r="F97">
            <v>29790</v>
          </cell>
          <cell r="G97">
            <v>28435</v>
          </cell>
          <cell r="H97">
            <v>32333</v>
          </cell>
          <cell r="I97">
            <v>28183</v>
          </cell>
          <cell r="J97">
            <v>27358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227142</v>
          </cell>
        </row>
        <row r="98">
          <cell r="A98" t="str">
            <v>073</v>
          </cell>
          <cell r="B98" t="str">
            <v>Volumen Cobrado A Tiempo</v>
          </cell>
          <cell r="C98">
            <v>22480</v>
          </cell>
          <cell r="D98">
            <v>17935</v>
          </cell>
          <cell r="E98">
            <v>24849</v>
          </cell>
          <cell r="F98">
            <v>27644</v>
          </cell>
          <cell r="G98">
            <v>25820</v>
          </cell>
          <cell r="H98">
            <v>29330</v>
          </cell>
          <cell r="I98">
            <v>25277</v>
          </cell>
          <cell r="J98">
            <v>24455</v>
          </cell>
          <cell r="O98">
            <v>197790</v>
          </cell>
        </row>
        <row r="99">
          <cell r="A99" t="str">
            <v>074</v>
          </cell>
          <cell r="B99" t="str">
            <v>Volumen Cobrado Rezago del Ejercicio Actual</v>
          </cell>
          <cell r="C99">
            <v>2573</v>
          </cell>
          <cell r="D99">
            <v>2362</v>
          </cell>
          <cell r="E99">
            <v>2822</v>
          </cell>
          <cell r="F99">
            <v>2146</v>
          </cell>
          <cell r="G99">
            <v>2615</v>
          </cell>
          <cell r="H99">
            <v>3003</v>
          </cell>
          <cell r="I99">
            <v>2906</v>
          </cell>
          <cell r="J99">
            <v>2903</v>
          </cell>
          <cell r="O99">
            <v>26494</v>
          </cell>
        </row>
        <row r="100">
          <cell r="A100" t="str">
            <v>075</v>
          </cell>
          <cell r="B100" t="str">
            <v>Volumen Cobrado Rezago de Ejercicios Anteriores</v>
          </cell>
        </row>
        <row r="101">
          <cell r="B101" t="str">
            <v>Saneamiento</v>
          </cell>
        </row>
        <row r="102">
          <cell r="B102" t="str">
            <v>Agua Tratada (lagunas de oxidación, PTAR, etc)</v>
          </cell>
        </row>
        <row r="103">
          <cell r="A103" t="str">
            <v>076</v>
          </cell>
          <cell r="B103" t="str">
            <v>Volumen de agua tratado en m3 (entra a planta)</v>
          </cell>
          <cell r="C103">
            <v>15500</v>
          </cell>
          <cell r="D103">
            <v>15800</v>
          </cell>
          <cell r="E103">
            <v>15000</v>
          </cell>
          <cell r="F103">
            <v>15700</v>
          </cell>
          <cell r="G103">
            <v>15900</v>
          </cell>
          <cell r="H103">
            <v>15800</v>
          </cell>
          <cell r="I103">
            <v>18000</v>
          </cell>
          <cell r="J103">
            <v>18500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077</v>
          </cell>
          <cell r="B104" t="str">
            <v>Volumen de agua producido en m3 (sale de planta)</v>
          </cell>
          <cell r="C104">
            <v>15000</v>
          </cell>
          <cell r="D104">
            <v>15500</v>
          </cell>
          <cell r="E104">
            <v>14900</v>
          </cell>
          <cell r="F104">
            <v>15200</v>
          </cell>
          <cell r="G104">
            <v>15700</v>
          </cell>
          <cell r="H104">
            <v>15400</v>
          </cell>
          <cell r="I104">
            <v>17600</v>
          </cell>
          <cell r="J104">
            <v>18000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078</v>
          </cell>
          <cell r="B105" t="str">
            <v xml:space="preserve">     A) Vendida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079</v>
          </cell>
          <cell r="B106" t="str">
            <v xml:space="preserve">     B) Comprometida</v>
          </cell>
          <cell r="C106">
            <v>15000</v>
          </cell>
          <cell r="D106">
            <v>15500</v>
          </cell>
          <cell r="E106">
            <v>14900</v>
          </cell>
          <cell r="F106">
            <v>15200</v>
          </cell>
          <cell r="G106">
            <v>15700</v>
          </cell>
          <cell r="H106">
            <v>15000</v>
          </cell>
          <cell r="I106">
            <v>17600</v>
          </cell>
          <cell r="J106">
            <v>18000</v>
          </cell>
        </row>
        <row r="107">
          <cell r="A107" t="str">
            <v>080</v>
          </cell>
          <cell r="B107" t="str">
            <v xml:space="preserve">     C) Descargada</v>
          </cell>
          <cell r="C107">
            <v>15000</v>
          </cell>
          <cell r="D107">
            <v>15500</v>
          </cell>
          <cell r="E107">
            <v>14900</v>
          </cell>
          <cell r="F107">
            <v>15200</v>
          </cell>
          <cell r="G107">
            <v>15700</v>
          </cell>
          <cell r="H107">
            <v>15000</v>
          </cell>
          <cell r="I107">
            <v>17600</v>
          </cell>
          <cell r="J107">
            <v>18000</v>
          </cell>
        </row>
        <row r="109">
          <cell r="B109" t="str">
            <v>Comercial</v>
          </cell>
        </row>
        <row r="110">
          <cell r="A110" t="str">
            <v>081</v>
          </cell>
          <cell r="B110" t="str">
            <v>Facturación de Agua, Alcant. y Saneamiento en $</v>
          </cell>
          <cell r="C110">
            <v>854098.75</v>
          </cell>
          <cell r="D110">
            <v>790580.74999999977</v>
          </cell>
          <cell r="E110">
            <v>887870.21000000008</v>
          </cell>
          <cell r="F110">
            <v>1008981.35</v>
          </cell>
          <cell r="G110">
            <v>952243.87999999989</v>
          </cell>
          <cell r="H110">
            <v>1114295.46</v>
          </cell>
          <cell r="I110">
            <v>1000256.8400000001</v>
          </cell>
          <cell r="J110">
            <v>973278.91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082</v>
          </cell>
          <cell r="B111" t="str">
            <v>Facturacion por Servicio Domestico</v>
          </cell>
          <cell r="C111">
            <v>720040.12</v>
          </cell>
          <cell r="D111">
            <v>660714.84</v>
          </cell>
          <cell r="E111">
            <v>719836.3</v>
          </cell>
          <cell r="F111">
            <v>823798.31</v>
          </cell>
          <cell r="G111">
            <v>766410.5</v>
          </cell>
          <cell r="H111">
            <v>888972.2</v>
          </cell>
          <cell r="I111">
            <v>805462.64</v>
          </cell>
          <cell r="J111">
            <v>774330</v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A112" t="str">
            <v>083</v>
          </cell>
          <cell r="B112" t="str">
            <v>Facturacion por Servicio Comercial</v>
          </cell>
          <cell r="C112">
            <v>85310.6</v>
          </cell>
          <cell r="D112">
            <v>79157.320000000007</v>
          </cell>
          <cell r="E112">
            <v>79420.03</v>
          </cell>
          <cell r="F112">
            <v>87089.4</v>
          </cell>
          <cell r="G112">
            <v>81060.539999999994</v>
          </cell>
          <cell r="H112">
            <v>98407.31</v>
          </cell>
          <cell r="I112">
            <v>104301.43</v>
          </cell>
          <cell r="J112">
            <v>105805.09</v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A113" t="str">
            <v>084</v>
          </cell>
          <cell r="B113" t="str">
            <v>Facturacion por Servicio Industrial</v>
          </cell>
          <cell r="C113">
            <v>19997.82</v>
          </cell>
          <cell r="D113">
            <v>23586.57</v>
          </cell>
          <cell r="E113">
            <v>61727.49</v>
          </cell>
          <cell r="F113">
            <v>66341.87</v>
          </cell>
          <cell r="G113">
            <v>70866.179999999993</v>
          </cell>
          <cell r="H113">
            <v>94473.919999999998</v>
          </cell>
          <cell r="I113">
            <v>54738.87</v>
          </cell>
          <cell r="J113">
            <v>60683.93</v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A114" t="str">
            <v>085</v>
          </cell>
          <cell r="B114" t="str">
            <v>Facturacion por Servicio Escolar</v>
          </cell>
          <cell r="C114">
            <v>6750.15</v>
          </cell>
          <cell r="D114">
            <v>5732.33</v>
          </cell>
          <cell r="E114">
            <v>8180.09</v>
          </cell>
          <cell r="F114">
            <v>11411.44</v>
          </cell>
          <cell r="G114">
            <v>13423.7</v>
          </cell>
          <cell r="H114">
            <v>11040.95</v>
          </cell>
          <cell r="I114">
            <v>12271.06</v>
          </cell>
          <cell r="J114">
            <v>16421.79</v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A115" t="str">
            <v>086</v>
          </cell>
          <cell r="B115" t="str">
            <v>Facturacion por Servicio Publico</v>
          </cell>
          <cell r="C115">
            <v>22000.06</v>
          </cell>
          <cell r="D115">
            <v>21389.69</v>
          </cell>
          <cell r="E115">
            <v>18706.3</v>
          </cell>
          <cell r="F115">
            <v>20340.330000000002</v>
          </cell>
          <cell r="G115">
            <v>20482.96</v>
          </cell>
          <cell r="H115">
            <v>21401.08</v>
          </cell>
          <cell r="I115">
            <v>23482.84</v>
          </cell>
          <cell r="J115">
            <v>16038.1</v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7">
          <cell r="A117" t="str">
            <v>087</v>
          </cell>
          <cell r="B117" t="str">
            <v>Cobrado de Agua, Alcant. y Saneamiento en $ (A+B+C+D+E)</v>
          </cell>
          <cell r="C117">
            <v>552235.64300000004</v>
          </cell>
          <cell r="D117">
            <v>483912.76000000007</v>
          </cell>
          <cell r="E117">
            <v>532765.47999999986</v>
          </cell>
          <cell r="F117">
            <v>546327.03</v>
          </cell>
          <cell r="G117">
            <v>579641.02</v>
          </cell>
          <cell r="H117">
            <v>594579.64999999991</v>
          </cell>
          <cell r="I117">
            <v>631301.14</v>
          </cell>
          <cell r="J117">
            <v>523528.46</v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A118" t="str">
            <v>088</v>
          </cell>
          <cell r="B118" t="str">
            <v>Cobrado por Servicio Domestico</v>
          </cell>
          <cell r="C118">
            <v>463511.98300000001</v>
          </cell>
          <cell r="D118">
            <v>437982.59</v>
          </cell>
          <cell r="E118">
            <v>445485.5</v>
          </cell>
          <cell r="F118">
            <v>424204.44</v>
          </cell>
          <cell r="G118">
            <v>468388.47</v>
          </cell>
          <cell r="H118">
            <v>485962.01</v>
          </cell>
          <cell r="I118">
            <v>469482.91</v>
          </cell>
          <cell r="J118">
            <v>441352.27</v>
          </cell>
          <cell r="K118">
            <v>0</v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A119" t="str">
            <v>089</v>
          </cell>
          <cell r="B119" t="str">
            <v>Cobrado por Servicio Comercial</v>
          </cell>
          <cell r="C119">
            <v>38724.57</v>
          </cell>
          <cell r="D119">
            <v>44563.72</v>
          </cell>
          <cell r="E119">
            <v>42632.49</v>
          </cell>
          <cell r="F119">
            <v>48226.67</v>
          </cell>
          <cell r="G119">
            <v>50208.63</v>
          </cell>
          <cell r="H119">
            <v>38078.5</v>
          </cell>
          <cell r="I119">
            <v>68341.13</v>
          </cell>
          <cell r="J119">
            <v>28210.1</v>
          </cell>
          <cell r="K119">
            <v>0</v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 t="str">
            <v>090</v>
          </cell>
          <cell r="B120" t="str">
            <v>Cobrado por Servicio Industrial</v>
          </cell>
          <cell r="C120">
            <v>27784.49</v>
          </cell>
          <cell r="D120">
            <v>0</v>
          </cell>
          <cell r="E120">
            <v>42789.83</v>
          </cell>
          <cell r="F120">
            <v>73421.179999999993</v>
          </cell>
          <cell r="G120">
            <v>60685.72</v>
          </cell>
          <cell r="H120">
            <v>69631.69</v>
          </cell>
          <cell r="I120">
            <v>92885.26</v>
          </cell>
          <cell r="J120">
            <v>53800.53</v>
          </cell>
          <cell r="K120">
            <v>0</v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A121" t="str">
            <v>091</v>
          </cell>
          <cell r="B121" t="str">
            <v>Cobrado por Servicio Escolar</v>
          </cell>
          <cell r="C121">
            <v>448.36</v>
          </cell>
          <cell r="D121">
            <v>694.64</v>
          </cell>
          <cell r="E121">
            <v>1108.8399999999999</v>
          </cell>
          <cell r="F121">
            <v>356.05</v>
          </cell>
          <cell r="G121">
            <v>238.8</v>
          </cell>
          <cell r="H121">
            <v>907.45</v>
          </cell>
          <cell r="I121">
            <v>268.72000000000003</v>
          </cell>
          <cell r="J121">
            <v>165.56</v>
          </cell>
          <cell r="K121">
            <v>0</v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A122" t="str">
            <v>092</v>
          </cell>
          <cell r="B122" t="str">
            <v>Cobrado por Servicio Publico</v>
          </cell>
          <cell r="C122">
            <v>21766.240000000002</v>
          </cell>
          <cell r="D122">
            <v>671.81</v>
          </cell>
          <cell r="E122">
            <v>748.82</v>
          </cell>
          <cell r="F122">
            <v>118.69</v>
          </cell>
          <cell r="G122">
            <v>119.4</v>
          </cell>
          <cell r="H122">
            <v>0</v>
          </cell>
          <cell r="I122">
            <v>323.12</v>
          </cell>
          <cell r="J122">
            <v>0</v>
          </cell>
          <cell r="K122">
            <v>0</v>
          </cell>
          <cell r="L122" t="str">
            <v/>
          </cell>
          <cell r="M122" t="str">
            <v/>
          </cell>
          <cell r="N122" t="str">
            <v/>
          </cell>
        </row>
        <row r="124">
          <cell r="A124" t="str">
            <v>093</v>
          </cell>
          <cell r="B124" t="str">
            <v>No. De Cortes Efectivos del Mes</v>
          </cell>
          <cell r="C124">
            <v>2</v>
          </cell>
          <cell r="D124">
            <v>7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2</v>
          </cell>
        </row>
        <row r="125">
          <cell r="A125" t="str">
            <v>094</v>
          </cell>
          <cell r="B125" t="str">
            <v>No. De Reconexiones del Mes</v>
          </cell>
          <cell r="C125">
            <v>0</v>
          </cell>
          <cell r="D125">
            <v>1</v>
          </cell>
          <cell r="E125">
            <v>1</v>
          </cell>
          <cell r="F125">
            <v>3</v>
          </cell>
          <cell r="G125">
            <v>2</v>
          </cell>
          <cell r="H125">
            <v>1</v>
          </cell>
          <cell r="I125">
            <v>2</v>
          </cell>
          <cell r="J125">
            <v>1</v>
          </cell>
        </row>
        <row r="126">
          <cell r="A126" t="str">
            <v>095</v>
          </cell>
          <cell r="B126" t="str">
            <v>Importe de Multas Cobradas</v>
          </cell>
          <cell r="C126">
            <v>0</v>
          </cell>
          <cell r="D126">
            <v>0</v>
          </cell>
          <cell r="E126">
            <v>620</v>
          </cell>
          <cell r="F126">
            <v>1240</v>
          </cell>
          <cell r="G126">
            <v>930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/>
          </cell>
        </row>
        <row r="128">
          <cell r="B128" t="str">
            <v>Padrón de usuarios</v>
          </cell>
        </row>
        <row r="129">
          <cell r="A129" t="str">
            <v>096</v>
          </cell>
          <cell r="B129" t="str">
            <v>Total de conexiones de agua Activas</v>
          </cell>
          <cell r="C129">
            <v>3725</v>
          </cell>
          <cell r="D129">
            <v>3729</v>
          </cell>
          <cell r="E129">
            <v>3738</v>
          </cell>
          <cell r="F129">
            <v>3741</v>
          </cell>
          <cell r="G129">
            <v>3749</v>
          </cell>
          <cell r="H129">
            <v>3758</v>
          </cell>
          <cell r="I129">
            <v>3765</v>
          </cell>
          <cell r="J129">
            <v>3774</v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A130" t="str">
            <v>097</v>
          </cell>
          <cell r="B130" t="str">
            <v>Conexiones de servicio medido</v>
          </cell>
          <cell r="C130">
            <v>3723</v>
          </cell>
          <cell r="D130">
            <v>3727</v>
          </cell>
          <cell r="E130">
            <v>3736</v>
          </cell>
          <cell r="F130">
            <v>3739</v>
          </cell>
          <cell r="G130">
            <v>3747</v>
          </cell>
          <cell r="H130">
            <v>3756</v>
          </cell>
          <cell r="I130">
            <v>3763</v>
          </cell>
          <cell r="J130">
            <v>3772</v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A131" t="str">
            <v>098</v>
          </cell>
          <cell r="B131" t="str">
            <v>Conexiones de Servicio Medido Domestico</v>
          </cell>
          <cell r="C131">
            <v>3566</v>
          </cell>
          <cell r="D131">
            <v>3569</v>
          </cell>
          <cell r="E131">
            <v>3578</v>
          </cell>
          <cell r="F131">
            <v>3581</v>
          </cell>
          <cell r="G131">
            <v>3588</v>
          </cell>
          <cell r="H131">
            <v>3596</v>
          </cell>
          <cell r="I131">
            <v>3603</v>
          </cell>
          <cell r="J131">
            <v>3612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 t="str">
            <v>099</v>
          </cell>
          <cell r="B132" t="str">
            <v>Conexiones de Servicio Medido Comercial</v>
          </cell>
          <cell r="C132">
            <v>117</v>
          </cell>
          <cell r="D132">
            <v>118</v>
          </cell>
          <cell r="E132">
            <v>118</v>
          </cell>
          <cell r="F132">
            <v>117</v>
          </cell>
          <cell r="G132">
            <v>118</v>
          </cell>
          <cell r="H132">
            <v>118</v>
          </cell>
          <cell r="I132">
            <v>118</v>
          </cell>
          <cell r="J132">
            <v>118</v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A133" t="str">
            <v>100</v>
          </cell>
          <cell r="B133" t="str">
            <v>Conexiones de Servicio Medido Industrial</v>
          </cell>
          <cell r="C133">
            <v>2</v>
          </cell>
          <cell r="D133">
            <v>2</v>
          </cell>
          <cell r="E133">
            <v>2</v>
          </cell>
          <cell r="F133">
            <v>3</v>
          </cell>
          <cell r="G133">
            <v>3</v>
          </cell>
          <cell r="H133">
            <v>3</v>
          </cell>
          <cell r="I133">
            <v>3</v>
          </cell>
          <cell r="J133">
            <v>3</v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A134" t="str">
            <v>101</v>
          </cell>
          <cell r="B134" t="str">
            <v>Conexiones de Servicio Medido Escolar</v>
          </cell>
          <cell r="C134">
            <v>14</v>
          </cell>
          <cell r="D134">
            <v>14</v>
          </cell>
          <cell r="E134">
            <v>14</v>
          </cell>
          <cell r="F134">
            <v>14</v>
          </cell>
          <cell r="G134">
            <v>14</v>
          </cell>
          <cell r="H134">
            <v>14</v>
          </cell>
          <cell r="I134">
            <v>14</v>
          </cell>
          <cell r="J134">
            <v>14</v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A135" t="str">
            <v>102</v>
          </cell>
          <cell r="B135" t="str">
            <v>Conexiones de Servicio Medido Publico</v>
          </cell>
          <cell r="C135">
            <v>24</v>
          </cell>
          <cell r="D135">
            <v>24</v>
          </cell>
          <cell r="E135">
            <v>24</v>
          </cell>
          <cell r="F135">
            <v>24</v>
          </cell>
          <cell r="G135">
            <v>24</v>
          </cell>
          <cell r="H135">
            <v>25</v>
          </cell>
          <cell r="I135">
            <v>25</v>
          </cell>
          <cell r="J135">
            <v>25</v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 t="str">
            <v>103</v>
          </cell>
          <cell r="B136" t="str">
            <v>Conexiones de cuota fija</v>
          </cell>
          <cell r="C136">
            <v>2</v>
          </cell>
          <cell r="D136">
            <v>2</v>
          </cell>
          <cell r="E136">
            <v>2</v>
          </cell>
          <cell r="F136">
            <v>2</v>
          </cell>
          <cell r="G136">
            <v>2</v>
          </cell>
          <cell r="H136">
            <v>2</v>
          </cell>
          <cell r="I136">
            <v>2</v>
          </cell>
          <cell r="J136">
            <v>2</v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A137" t="str">
            <v>104</v>
          </cell>
          <cell r="B137" t="str">
            <v>Conexiones de Cuota Fija Domestico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A138" t="str">
            <v>105</v>
          </cell>
          <cell r="B138" t="str">
            <v>Conexiones de Cuota Fija Comercial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A139" t="str">
            <v>106</v>
          </cell>
          <cell r="B139" t="str">
            <v>Conexiones de Cuota Fija Industrial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A140" t="str">
            <v>107</v>
          </cell>
          <cell r="B140" t="str">
            <v>Conexiones de Cuota Fija Escolar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A141" t="str">
            <v>108</v>
          </cell>
          <cell r="B141" t="str">
            <v>Conexiones de Cuota Fija Publico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A142" t="str">
            <v>109</v>
          </cell>
          <cell r="B142" t="str">
            <v>Conexiones No Activas o Congeladas</v>
          </cell>
          <cell r="C142">
            <v>206</v>
          </cell>
          <cell r="D142">
            <v>215</v>
          </cell>
          <cell r="E142">
            <v>215</v>
          </cell>
          <cell r="F142">
            <v>212</v>
          </cell>
          <cell r="G142">
            <v>213</v>
          </cell>
          <cell r="H142">
            <v>213</v>
          </cell>
          <cell r="I142">
            <v>209</v>
          </cell>
          <cell r="J142">
            <v>210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4">
          <cell r="A144" t="str">
            <v>110</v>
          </cell>
          <cell r="B144" t="str">
            <v>Total de descargas de alcantarillado</v>
          </cell>
          <cell r="C144">
            <v>953</v>
          </cell>
          <cell r="D144">
            <v>957</v>
          </cell>
          <cell r="E144">
            <v>966</v>
          </cell>
          <cell r="F144">
            <v>969</v>
          </cell>
          <cell r="G144">
            <v>977</v>
          </cell>
          <cell r="H144">
            <v>986</v>
          </cell>
          <cell r="I144">
            <v>993</v>
          </cell>
          <cell r="J144">
            <v>1002</v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A145" t="str">
            <v>111</v>
          </cell>
          <cell r="B145" t="str">
            <v>Cobertura de Alcantarillado</v>
          </cell>
          <cell r="C145">
            <v>0.25583892617449666</v>
          </cell>
          <cell r="D145">
            <v>0.25663716814159293</v>
          </cell>
          <cell r="E145">
            <v>0.25842696629213485</v>
          </cell>
          <cell r="F145">
            <v>0.25902165196471533</v>
          </cell>
          <cell r="G145">
            <v>0.2606028274206455</v>
          </cell>
          <cell r="H145">
            <v>0.26237360298030865</v>
          </cell>
          <cell r="I145">
            <v>0.26374501992031874</v>
          </cell>
          <cell r="J145">
            <v>0.26550079491255962</v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7">
          <cell r="B147" t="str">
            <v xml:space="preserve">Analítico del Rezago </v>
          </cell>
        </row>
        <row r="148">
          <cell r="A148" t="str">
            <v>112</v>
          </cell>
          <cell r="B148" t="str">
            <v>Monto del Rezago</v>
          </cell>
          <cell r="C148">
            <v>12523054.73</v>
          </cell>
          <cell r="D148">
            <v>12850991.049999999</v>
          </cell>
          <cell r="E148">
            <v>13048999.390000001</v>
          </cell>
          <cell r="F148">
            <v>13349223.09</v>
          </cell>
          <cell r="G148">
            <v>13690571.110000001</v>
          </cell>
          <cell r="H148">
            <v>13974617.16</v>
          </cell>
          <cell r="I148">
            <v>14430900.640000001</v>
          </cell>
          <cell r="J148">
            <v>14808064.789999997</v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A149" t="str">
            <v>113</v>
          </cell>
          <cell r="B149" t="str">
            <v>Rezago cobrable (Dom+Com+Ind)</v>
          </cell>
          <cell r="C149">
            <v>10024637.92</v>
          </cell>
          <cell r="D149">
            <v>10324829.02</v>
          </cell>
          <cell r="E149">
            <v>10497812.4</v>
          </cell>
          <cell r="F149">
            <v>10772325.35</v>
          </cell>
          <cell r="G149">
            <v>11082557.930000002</v>
          </cell>
          <cell r="H149">
            <v>11334355.33</v>
          </cell>
          <cell r="I149">
            <v>11759464.84</v>
          </cell>
          <cell r="J149">
            <v>12102396.999999998</v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 t="str">
            <v>114</v>
          </cell>
          <cell r="B150" t="str">
            <v>Rezago Domestico</v>
          </cell>
          <cell r="C150">
            <v>9108563.5399999991</v>
          </cell>
          <cell r="D150">
            <v>9349304.5999999996</v>
          </cell>
          <cell r="E150">
            <v>9512770.8900000006</v>
          </cell>
          <cell r="F150">
            <v>9758618.5</v>
          </cell>
          <cell r="G150">
            <v>10054768.880000001</v>
          </cell>
          <cell r="H150">
            <v>10275559.75</v>
          </cell>
          <cell r="I150">
            <v>10668207.27</v>
          </cell>
          <cell r="J150">
            <v>10958592.039999999</v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 t="str">
            <v>115</v>
          </cell>
          <cell r="B151" t="str">
            <v>Rezago Comercial</v>
          </cell>
          <cell r="C151">
            <v>916074.38</v>
          </cell>
          <cell r="D151">
            <v>953801.49</v>
          </cell>
          <cell r="E151">
            <v>985040.53</v>
          </cell>
          <cell r="F151">
            <v>1009852.03</v>
          </cell>
          <cell r="G151">
            <v>1027788.08</v>
          </cell>
          <cell r="H151">
            <v>1058794.6100000001</v>
          </cell>
          <cell r="I151">
            <v>1089254.1399999999</v>
          </cell>
          <cell r="J151">
            <v>1141801.53</v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A152" t="str">
            <v>116</v>
          </cell>
          <cell r="B152" t="str">
            <v>Rezago Industrial</v>
          </cell>
          <cell r="C152">
            <v>0</v>
          </cell>
          <cell r="D152">
            <v>21722.93</v>
          </cell>
          <cell r="E152">
            <v>0.98</v>
          </cell>
          <cell r="F152">
            <v>3854.82</v>
          </cell>
          <cell r="G152">
            <v>0.97</v>
          </cell>
          <cell r="H152">
            <v>0.97</v>
          </cell>
          <cell r="I152">
            <v>2003.43</v>
          </cell>
          <cell r="J152">
            <v>2003.43</v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A153" t="str">
            <v>117</v>
          </cell>
          <cell r="B153" t="str">
            <v>Rezago Escolar</v>
          </cell>
          <cell r="C153">
            <v>1042852.73</v>
          </cell>
          <cell r="D153">
            <v>1049014.04</v>
          </cell>
          <cell r="E153">
            <v>1053004.02</v>
          </cell>
          <cell r="F153">
            <v>1060128.23</v>
          </cell>
          <cell r="G153">
            <v>1071022.74</v>
          </cell>
          <cell r="H153">
            <v>1082788.43</v>
          </cell>
          <cell r="I153">
            <v>1092895.71</v>
          </cell>
          <cell r="J153">
            <v>1103644.8600000001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118</v>
          </cell>
          <cell r="B154" t="str">
            <v>Rezago Publico</v>
          </cell>
          <cell r="C154">
            <v>1455564.08</v>
          </cell>
          <cell r="D154">
            <v>1477147.99</v>
          </cell>
          <cell r="E154">
            <v>1498182.97</v>
          </cell>
          <cell r="F154">
            <v>1516769.51</v>
          </cell>
          <cell r="G154">
            <v>1536990.44</v>
          </cell>
          <cell r="H154">
            <v>1557473.4</v>
          </cell>
          <cell r="I154">
            <v>1578540.09</v>
          </cell>
          <cell r="J154">
            <v>1602022.93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6">
          <cell r="A156" t="str">
            <v>119</v>
          </cell>
          <cell r="B156" t="str">
            <v>No. De tomas con rezago:</v>
          </cell>
          <cell r="C156">
            <v>975</v>
          </cell>
          <cell r="D156">
            <v>1099</v>
          </cell>
          <cell r="E156">
            <v>1008</v>
          </cell>
          <cell r="F156">
            <v>1039</v>
          </cell>
          <cell r="G156">
            <v>1050</v>
          </cell>
          <cell r="H156">
            <v>1054</v>
          </cell>
          <cell r="I156">
            <v>1089</v>
          </cell>
          <cell r="J156">
            <v>1032</v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A157" t="str">
            <v>120</v>
          </cell>
          <cell r="B157" t="str">
            <v xml:space="preserve">              2 meses</v>
          </cell>
          <cell r="C157">
            <v>541</v>
          </cell>
          <cell r="D157">
            <v>699</v>
          </cell>
          <cell r="E157">
            <v>609</v>
          </cell>
          <cell r="F157">
            <v>564</v>
          </cell>
          <cell r="G157">
            <v>525</v>
          </cell>
          <cell r="H157">
            <v>529</v>
          </cell>
          <cell r="I157">
            <v>546</v>
          </cell>
          <cell r="J157">
            <v>482</v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A158" t="str">
            <v>121</v>
          </cell>
          <cell r="B158" t="str">
            <v xml:space="preserve">              4 meses</v>
          </cell>
          <cell r="C158">
            <v>126</v>
          </cell>
          <cell r="D158">
            <v>94</v>
          </cell>
          <cell r="E158">
            <v>98</v>
          </cell>
          <cell r="F158">
            <v>197</v>
          </cell>
          <cell r="G158">
            <v>247</v>
          </cell>
          <cell r="H158">
            <v>171</v>
          </cell>
          <cell r="I158">
            <v>148</v>
          </cell>
          <cell r="J158">
            <v>145</v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A159" t="str">
            <v>122</v>
          </cell>
          <cell r="B159" t="str">
            <v xml:space="preserve">              8 meses</v>
          </cell>
          <cell r="C159">
            <v>192</v>
          </cell>
          <cell r="D159">
            <v>188</v>
          </cell>
          <cell r="E159">
            <v>177</v>
          </cell>
          <cell r="F159">
            <v>149</v>
          </cell>
          <cell r="G159">
            <v>156</v>
          </cell>
          <cell r="H159">
            <v>221</v>
          </cell>
          <cell r="I159">
            <v>264</v>
          </cell>
          <cell r="J159">
            <v>291</v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A160" t="str">
            <v>123</v>
          </cell>
          <cell r="B160" t="str">
            <v xml:space="preserve">              1 año</v>
          </cell>
          <cell r="C160">
            <v>116</v>
          </cell>
          <cell r="D160">
            <v>118</v>
          </cell>
          <cell r="E160">
            <v>124</v>
          </cell>
          <cell r="F160">
            <v>129</v>
          </cell>
          <cell r="G160">
            <v>122</v>
          </cell>
          <cell r="H160">
            <v>133</v>
          </cell>
          <cell r="I160">
            <v>131</v>
          </cell>
          <cell r="J160">
            <v>114</v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2">
          <cell r="B162" t="str">
            <v>Tarifa mas Popular $</v>
          </cell>
        </row>
        <row r="163">
          <cell r="A163" t="str">
            <v>124</v>
          </cell>
          <cell r="B163" t="str">
            <v xml:space="preserve">              Domiciliaria $  X 20 m3</v>
          </cell>
          <cell r="C163">
            <v>209.74</v>
          </cell>
          <cell r="D163">
            <v>210.99</v>
          </cell>
          <cell r="E163">
            <v>212.26</v>
          </cell>
          <cell r="F163">
            <v>213.53</v>
          </cell>
          <cell r="G163">
            <v>214.81</v>
          </cell>
          <cell r="H163">
            <v>216.1</v>
          </cell>
          <cell r="I163">
            <v>217.4</v>
          </cell>
          <cell r="J163">
            <v>218.7</v>
          </cell>
          <cell r="K163">
            <v>220.02</v>
          </cell>
          <cell r="L163">
            <v>221.34</v>
          </cell>
          <cell r="M163">
            <v>222.66</v>
          </cell>
          <cell r="N163">
            <v>224</v>
          </cell>
        </row>
        <row r="164">
          <cell r="A164" t="str">
            <v>125</v>
          </cell>
          <cell r="B164" t="str">
            <v xml:space="preserve">               Comercial $ X 20 m3</v>
          </cell>
          <cell r="C164">
            <v>471.25</v>
          </cell>
          <cell r="D164">
            <v>474.08</v>
          </cell>
          <cell r="E164">
            <v>476.92</v>
          </cell>
          <cell r="F164">
            <v>479.78</v>
          </cell>
          <cell r="G164">
            <v>482.66</v>
          </cell>
          <cell r="H164">
            <v>485.56</v>
          </cell>
          <cell r="I164">
            <v>488.47</v>
          </cell>
          <cell r="J164">
            <v>491.4</v>
          </cell>
          <cell r="K164">
            <v>494.35</v>
          </cell>
          <cell r="L164">
            <v>497.32</v>
          </cell>
          <cell r="M164">
            <v>500.3</v>
          </cell>
          <cell r="N164">
            <v>503.3</v>
          </cell>
        </row>
        <row r="165">
          <cell r="A165" t="str">
            <v>126</v>
          </cell>
          <cell r="B165" t="str">
            <v xml:space="preserve">               Industrial $   X 100 m3</v>
          </cell>
          <cell r="C165">
            <v>100</v>
          </cell>
          <cell r="D165">
            <v>2110.85</v>
          </cell>
          <cell r="E165">
            <v>2123.5100000000002</v>
          </cell>
          <cell r="F165">
            <v>2136.25</v>
          </cell>
          <cell r="G165">
            <v>2149.0700000000002</v>
          </cell>
          <cell r="H165">
            <v>2161.9699999999998</v>
          </cell>
          <cell r="I165">
            <v>2174.94</v>
          </cell>
          <cell r="J165">
            <v>2187.9899999999998</v>
          </cell>
          <cell r="K165">
            <v>2201.12</v>
          </cell>
          <cell r="L165">
            <v>2214.3200000000002</v>
          </cell>
          <cell r="M165">
            <v>2227.61</v>
          </cell>
          <cell r="N165">
            <v>2240.9699999999998</v>
          </cell>
          <cell r="O165">
            <v>2254.42</v>
          </cell>
        </row>
        <row r="166">
          <cell r="A166" t="str">
            <v>127</v>
          </cell>
          <cell r="B166" t="str">
            <v xml:space="preserve">Volumen estimado cuota fija mas comun m3/mes </v>
          </cell>
          <cell r="C166">
            <v>20</v>
          </cell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</row>
        <row r="168">
          <cell r="B168" t="str">
            <v/>
          </cell>
        </row>
        <row r="169">
          <cell r="B169" t="str">
            <v xml:space="preserve">Coberturas de servicios </v>
          </cell>
        </row>
        <row r="170">
          <cell r="B170" t="str">
            <v xml:space="preserve">Coberturas de servicios </v>
          </cell>
          <cell r="C170">
            <v>1</v>
          </cell>
          <cell r="D170">
            <v>0.98</v>
          </cell>
          <cell r="E170">
            <v>0.98</v>
          </cell>
          <cell r="F170">
            <v>0.98</v>
          </cell>
          <cell r="G170">
            <v>0.98</v>
          </cell>
          <cell r="H170">
            <v>0.98</v>
          </cell>
          <cell r="I170">
            <v>0.98</v>
          </cell>
          <cell r="J170">
            <v>0.98</v>
          </cell>
        </row>
        <row r="171">
          <cell r="A171" t="str">
            <v>128</v>
          </cell>
          <cell r="B171" t="str">
            <v>No. habitantes</v>
          </cell>
          <cell r="C171">
            <v>9867</v>
          </cell>
          <cell r="D171">
            <v>8253</v>
          </cell>
          <cell r="E171">
            <v>8253</v>
          </cell>
          <cell r="F171">
            <v>8253</v>
          </cell>
          <cell r="G171">
            <v>8253</v>
          </cell>
          <cell r="H171">
            <v>8253</v>
          </cell>
          <cell r="I171">
            <v>8253</v>
          </cell>
          <cell r="J171">
            <v>8253</v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A172" t="str">
            <v>129</v>
          </cell>
          <cell r="B172" t="str">
            <v>No. de habitantes con servicio de agua potable</v>
          </cell>
          <cell r="C172">
            <v>9867</v>
          </cell>
          <cell r="D172">
            <v>8200</v>
          </cell>
          <cell r="E172">
            <v>8200</v>
          </cell>
          <cell r="F172">
            <v>8200</v>
          </cell>
          <cell r="G172">
            <v>8200</v>
          </cell>
          <cell r="H172">
            <v>8200</v>
          </cell>
          <cell r="I172">
            <v>8200</v>
          </cell>
          <cell r="J172">
            <v>8200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A173" t="str">
            <v>130</v>
          </cell>
          <cell r="B173" t="str">
            <v>No. de habitantes con servicio de alcantarillado</v>
          </cell>
          <cell r="C173">
            <v>9612</v>
          </cell>
          <cell r="D173">
            <v>3015</v>
          </cell>
          <cell r="E173">
            <v>3085</v>
          </cell>
          <cell r="F173">
            <v>3140</v>
          </cell>
          <cell r="G173">
            <v>3150</v>
          </cell>
          <cell r="H173">
            <v>3163</v>
          </cell>
          <cell r="I173">
            <v>3180</v>
          </cell>
          <cell r="J173">
            <v>3200</v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A174" t="str">
            <v>131</v>
          </cell>
          <cell r="B174" t="str">
            <v>No. de Localidades Atendidas (comunidades o comites de agua)</v>
          </cell>
          <cell r="C174">
            <v>0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</row>
        <row r="175">
          <cell r="A175" t="str">
            <v>132</v>
          </cell>
          <cell r="B175" t="str">
            <v>No. de usuarios  en las Localidades Atendidas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A176" t="str">
            <v>133</v>
          </cell>
          <cell r="B176" t="str">
            <v xml:space="preserve">No. de usuarios con pagos a tiempo </v>
          </cell>
          <cell r="C176">
            <v>1905</v>
          </cell>
          <cell r="D176">
            <v>196</v>
          </cell>
          <cell r="E176">
            <v>196</v>
          </cell>
          <cell r="F176">
            <v>196</v>
          </cell>
          <cell r="G176">
            <v>196</v>
          </cell>
          <cell r="H176">
            <v>196</v>
          </cell>
          <cell r="I176">
            <v>196</v>
          </cell>
          <cell r="J176">
            <v>196</v>
          </cell>
        </row>
        <row r="177">
          <cell r="A177" t="str">
            <v>134</v>
          </cell>
          <cell r="B177" t="str">
            <v>No. de usuarios con descuento social</v>
          </cell>
          <cell r="C177">
            <v>804</v>
          </cell>
          <cell r="D177">
            <v>647</v>
          </cell>
          <cell r="E177">
            <v>642</v>
          </cell>
          <cell r="F177">
            <v>630</v>
          </cell>
          <cell r="G177">
            <v>644</v>
          </cell>
          <cell r="H177">
            <v>651</v>
          </cell>
          <cell r="I177">
            <v>657</v>
          </cell>
          <cell r="J177">
            <v>668</v>
          </cell>
        </row>
        <row r="178">
          <cell r="A178" t="str">
            <v>135</v>
          </cell>
          <cell r="B178" t="str">
            <v>Presion minima de suministro en la red (mca)</v>
          </cell>
          <cell r="C178">
            <v>1</v>
          </cell>
          <cell r="D178">
            <v>0.5</v>
          </cell>
          <cell r="E178">
            <v>0.5</v>
          </cell>
          <cell r="F178">
            <v>0.5</v>
          </cell>
          <cell r="G178">
            <v>0.5</v>
          </cell>
          <cell r="H178">
            <v>0.5</v>
          </cell>
          <cell r="I178">
            <v>0.5</v>
          </cell>
          <cell r="J178">
            <v>0.5</v>
          </cell>
        </row>
        <row r="179">
          <cell r="A179" t="str">
            <v>136</v>
          </cell>
          <cell r="B179" t="str">
            <v>Presión media de suministro en la red (mca)</v>
          </cell>
          <cell r="C179">
            <v>3</v>
          </cell>
          <cell r="D179">
            <v>1</v>
          </cell>
          <cell r="E179">
            <v>1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</row>
        <row r="180">
          <cell r="A180" t="str">
            <v>137</v>
          </cell>
          <cell r="B180" t="str">
            <v>Presion maxima de suministro en la red (mca)</v>
          </cell>
          <cell r="C180">
            <v>5.4</v>
          </cell>
          <cell r="D180">
            <v>1.5</v>
          </cell>
          <cell r="E180">
            <v>1.5</v>
          </cell>
          <cell r="F180">
            <v>1.5</v>
          </cell>
          <cell r="G180">
            <v>1.5</v>
          </cell>
          <cell r="H180">
            <v>1.5</v>
          </cell>
          <cell r="I180">
            <v>1.5</v>
          </cell>
          <cell r="J180">
            <v>1.5</v>
          </cell>
        </row>
        <row r="181">
          <cell r="A181" t="str">
            <v>138</v>
          </cell>
          <cell r="B181" t="str">
            <v>Longitud total de tubería de distribución (km)</v>
          </cell>
          <cell r="C181">
            <v>90.19</v>
          </cell>
          <cell r="D181">
            <v>45</v>
          </cell>
          <cell r="E181">
            <v>45</v>
          </cell>
          <cell r="F181">
            <v>45</v>
          </cell>
          <cell r="G181">
            <v>45</v>
          </cell>
          <cell r="H181">
            <v>45</v>
          </cell>
          <cell r="I181">
            <v>45</v>
          </cell>
          <cell r="J181">
            <v>45</v>
          </cell>
        </row>
        <row r="182">
          <cell r="A182" t="str">
            <v>139</v>
          </cell>
          <cell r="B182" t="str">
            <v>Longitud total de Alcantarillado (km)</v>
          </cell>
          <cell r="C182">
            <v>85.68</v>
          </cell>
          <cell r="D182">
            <v>14</v>
          </cell>
          <cell r="E182">
            <v>14</v>
          </cell>
          <cell r="F182">
            <v>14</v>
          </cell>
          <cell r="G182">
            <v>14</v>
          </cell>
          <cell r="H182">
            <v>14</v>
          </cell>
          <cell r="I182">
            <v>14</v>
          </cell>
          <cell r="J182">
            <v>14</v>
          </cell>
        </row>
        <row r="183">
          <cell r="A183" t="str">
            <v>140</v>
          </cell>
          <cell r="B183" t="str">
            <v>Longitud de tubería de distribución  rehabilitada (Km)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141</v>
          </cell>
          <cell r="B184" t="str">
            <v>Longitud de tubería de drenaje  rehabilitada (Km)</v>
          </cell>
          <cell r="C184">
            <v>45</v>
          </cell>
          <cell r="D184">
            <v>45</v>
          </cell>
          <cell r="E184">
            <v>45</v>
          </cell>
          <cell r="F184">
            <v>45</v>
          </cell>
          <cell r="G184">
            <v>45</v>
          </cell>
          <cell r="H184">
            <v>45</v>
          </cell>
          <cell r="I184">
            <v>45</v>
          </cell>
          <cell r="J184">
            <v>45</v>
          </cell>
        </row>
        <row r="185">
          <cell r="A185" t="str">
            <v>142</v>
          </cell>
          <cell r="B185" t="str">
            <v>No. de micromedidores rehabilitados</v>
          </cell>
          <cell r="C185">
            <v>4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143</v>
          </cell>
          <cell r="B186" t="str">
            <v>No. de micromedidores Instalados Nuevos</v>
          </cell>
          <cell r="C186">
            <v>2753</v>
          </cell>
          <cell r="D186">
            <v>10</v>
          </cell>
          <cell r="E186">
            <v>8</v>
          </cell>
          <cell r="F186">
            <v>10</v>
          </cell>
          <cell r="G186">
            <v>12</v>
          </cell>
          <cell r="H186">
            <v>8</v>
          </cell>
          <cell r="I186">
            <v>7</v>
          </cell>
          <cell r="J186">
            <v>12</v>
          </cell>
        </row>
        <row r="187">
          <cell r="A187" t="str">
            <v>144</v>
          </cell>
          <cell r="B187" t="str">
            <v>No. de micromedidores funcionando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A188" t="str">
            <v>145</v>
          </cell>
          <cell r="B188" t="str">
            <v>No. de micromedidores calibrados</v>
          </cell>
          <cell r="C188">
            <v>4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146</v>
          </cell>
          <cell r="B189" t="str">
            <v>No. de macromedidores instalados en captaciones</v>
          </cell>
          <cell r="C189">
            <v>4</v>
          </cell>
          <cell r="D189">
            <v>5</v>
          </cell>
          <cell r="E189">
            <v>5</v>
          </cell>
          <cell r="F189">
            <v>5</v>
          </cell>
          <cell r="G189">
            <v>5</v>
          </cell>
          <cell r="H189">
            <v>5</v>
          </cell>
          <cell r="I189">
            <v>5</v>
          </cell>
          <cell r="J189">
            <v>5</v>
          </cell>
        </row>
        <row r="190">
          <cell r="A190" t="str">
            <v>147</v>
          </cell>
          <cell r="B190" t="str">
            <v>No. de macromedidores funcionando</v>
          </cell>
          <cell r="C190">
            <v>0</v>
          </cell>
          <cell r="D190">
            <v>5</v>
          </cell>
          <cell r="E190">
            <v>5</v>
          </cell>
          <cell r="F190">
            <v>5</v>
          </cell>
          <cell r="G190">
            <v>5</v>
          </cell>
          <cell r="H190">
            <v>5</v>
          </cell>
          <cell r="I190">
            <v>5</v>
          </cell>
          <cell r="J190">
            <v>5</v>
          </cell>
        </row>
        <row r="191">
          <cell r="A191" t="str">
            <v>148</v>
          </cell>
          <cell r="B191" t="str">
            <v>No. de macromedidores calibrados</v>
          </cell>
          <cell r="C191">
            <v>19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149</v>
          </cell>
          <cell r="B192" t="str">
            <v>No. Fuentes de abastecimiento</v>
          </cell>
          <cell r="C192">
            <v>23</v>
          </cell>
          <cell r="D192">
            <v>5</v>
          </cell>
          <cell r="E192">
            <v>5</v>
          </cell>
          <cell r="F192">
            <v>5</v>
          </cell>
          <cell r="G192">
            <v>5</v>
          </cell>
          <cell r="H192">
            <v>5</v>
          </cell>
          <cell r="I192">
            <v>5</v>
          </cell>
          <cell r="J192">
            <v>5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 t="str">
            <v>150</v>
          </cell>
          <cell r="B193" t="str">
            <v xml:space="preserve">           Pozos profundos</v>
          </cell>
          <cell r="C193">
            <v>4</v>
          </cell>
          <cell r="D193">
            <v>5</v>
          </cell>
          <cell r="E193">
            <v>5</v>
          </cell>
          <cell r="F193">
            <v>5</v>
          </cell>
          <cell r="G193">
            <v>5</v>
          </cell>
          <cell r="H193">
            <v>5</v>
          </cell>
          <cell r="I193">
            <v>5</v>
          </cell>
          <cell r="J193">
            <v>5</v>
          </cell>
        </row>
        <row r="194">
          <cell r="A194" t="str">
            <v>151</v>
          </cell>
          <cell r="B194" t="str">
            <v xml:space="preserve">           Presas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152</v>
          </cell>
          <cell r="B195" t="str">
            <v xml:space="preserve">           Galerias filtrantes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153</v>
          </cell>
          <cell r="B196" t="str">
            <v xml:space="preserve">           Manantiales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154</v>
          </cell>
          <cell r="B197" t="str">
            <v xml:space="preserve">           Otros (Minas)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155</v>
          </cell>
          <cell r="B198" t="str">
            <v>No. Fuentes de abastecimiento Activas</v>
          </cell>
          <cell r="C198">
            <v>4</v>
          </cell>
          <cell r="D198">
            <v>5</v>
          </cell>
          <cell r="E198">
            <v>5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</row>
        <row r="200">
          <cell r="A200" t="str">
            <v>156</v>
          </cell>
          <cell r="B200" t="str">
            <v>No. De Tanques de Almacenamiento</v>
          </cell>
          <cell r="C200">
            <v>4</v>
          </cell>
          <cell r="D200">
            <v>6</v>
          </cell>
          <cell r="E200">
            <v>6</v>
          </cell>
          <cell r="F200">
            <v>6</v>
          </cell>
          <cell r="G200">
            <v>6</v>
          </cell>
          <cell r="H200">
            <v>6</v>
          </cell>
          <cell r="I200">
            <v>6</v>
          </cell>
          <cell r="J200">
            <v>6</v>
          </cell>
        </row>
        <row r="201">
          <cell r="A201" t="str">
            <v>157</v>
          </cell>
          <cell r="B201" t="str">
            <v>Volumen de Almacenamiento de los Tanques m3</v>
          </cell>
          <cell r="C201">
            <v>1605</v>
          </cell>
          <cell r="D201">
            <v>280</v>
          </cell>
          <cell r="E201">
            <v>280</v>
          </cell>
          <cell r="F201">
            <v>280</v>
          </cell>
          <cell r="G201">
            <v>280</v>
          </cell>
          <cell r="H201">
            <v>280</v>
          </cell>
          <cell r="I201">
            <v>280</v>
          </cell>
          <cell r="J201">
            <v>280</v>
          </cell>
        </row>
        <row r="204">
          <cell r="B204" t="str">
            <v>Recursos humanos</v>
          </cell>
        </row>
        <row r="205">
          <cell r="A205" t="str">
            <v>158</v>
          </cell>
          <cell r="B205" t="str">
            <v>A) Empleados Activos (a+b+c)</v>
          </cell>
          <cell r="C205">
            <v>174</v>
          </cell>
          <cell r="D205">
            <v>11</v>
          </cell>
          <cell r="E205">
            <v>11</v>
          </cell>
          <cell r="F205">
            <v>11</v>
          </cell>
          <cell r="G205">
            <v>11</v>
          </cell>
          <cell r="H205">
            <v>11</v>
          </cell>
          <cell r="I205">
            <v>11</v>
          </cell>
          <cell r="J205">
            <v>11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 t="str">
            <v>159</v>
          </cell>
          <cell r="B206" t="str">
            <v>a) Administración          Confianza</v>
          </cell>
          <cell r="C206">
            <v>4</v>
          </cell>
          <cell r="D206">
            <v>4</v>
          </cell>
          <cell r="E206">
            <v>4</v>
          </cell>
          <cell r="F206">
            <v>4</v>
          </cell>
          <cell r="G206">
            <v>4</v>
          </cell>
          <cell r="H206">
            <v>4</v>
          </cell>
          <cell r="I206">
            <v>4</v>
          </cell>
          <cell r="J206">
            <v>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 t="str">
            <v>160</v>
          </cell>
          <cell r="B207" t="str">
            <v xml:space="preserve">                                   Sindicalizados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161</v>
          </cell>
          <cell r="B208" t="str">
            <v>b) Comercialización       Confianza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>162</v>
          </cell>
          <cell r="B209" t="str">
            <v xml:space="preserve">                                   Sindicalizados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163</v>
          </cell>
          <cell r="B210" t="str">
            <v>c) Operación                 Confianza</v>
          </cell>
          <cell r="C210">
            <v>6</v>
          </cell>
          <cell r="D210">
            <v>7</v>
          </cell>
          <cell r="E210">
            <v>7</v>
          </cell>
          <cell r="F210">
            <v>7</v>
          </cell>
          <cell r="G210">
            <v>7</v>
          </cell>
          <cell r="H210">
            <v>7</v>
          </cell>
          <cell r="I210">
            <v>7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164</v>
          </cell>
          <cell r="B211" t="str">
            <v xml:space="preserve">                                   Sindicalizados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165</v>
          </cell>
          <cell r="B212" t="str">
            <v>B) Pensionados y jubilados</v>
          </cell>
          <cell r="C212">
            <v>2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 t="str">
            <v>166</v>
          </cell>
          <cell r="B213" t="str">
            <v>Confianza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167</v>
          </cell>
          <cell r="B214" t="str">
            <v>Sindicalizados</v>
          </cell>
        </row>
        <row r="216">
          <cell r="B216" t="str">
            <v>Sistemas de Información de Usuarios</v>
          </cell>
        </row>
        <row r="217">
          <cell r="A217" t="str">
            <v>168</v>
          </cell>
          <cell r="B217" t="str">
            <v>No. de empleados dedicados al control de fugas</v>
          </cell>
          <cell r="C217">
            <v>4</v>
          </cell>
          <cell r="D217">
            <v>3</v>
          </cell>
          <cell r="E217">
            <v>3</v>
          </cell>
          <cell r="F217">
            <v>3</v>
          </cell>
          <cell r="G217">
            <v>3</v>
          </cell>
          <cell r="H217">
            <v>3</v>
          </cell>
          <cell r="I217">
            <v>3</v>
          </cell>
          <cell r="J217">
            <v>3</v>
          </cell>
          <cell r="K217">
            <v>3</v>
          </cell>
        </row>
        <row r="218">
          <cell r="A218" t="str">
            <v>169</v>
          </cell>
          <cell r="B218" t="str">
            <v>No. de fugas detectadas</v>
          </cell>
          <cell r="C218">
            <v>81</v>
          </cell>
          <cell r="D218">
            <v>68</v>
          </cell>
          <cell r="E218">
            <v>75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170</v>
          </cell>
          <cell r="B219" t="str">
            <v>No. de fugas reparadas</v>
          </cell>
          <cell r="C219">
            <v>81</v>
          </cell>
          <cell r="D219">
            <v>57</v>
          </cell>
          <cell r="E219">
            <v>63</v>
          </cell>
          <cell r="F219">
            <v>67</v>
          </cell>
          <cell r="G219">
            <v>61</v>
          </cell>
          <cell r="H219">
            <v>75</v>
          </cell>
          <cell r="I219">
            <v>78</v>
          </cell>
          <cell r="J219">
            <v>70</v>
          </cell>
          <cell r="K219">
            <v>69</v>
          </cell>
        </row>
        <row r="220">
          <cell r="A220" t="str">
            <v>171</v>
          </cell>
          <cell r="B220" t="str">
            <v>No. de usuarios abastecidos con pipas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172</v>
          </cell>
          <cell r="B221" t="str">
            <v>No. de quejas recibidas</v>
          </cell>
          <cell r="C221">
            <v>21</v>
          </cell>
          <cell r="D221">
            <v>152</v>
          </cell>
          <cell r="E221">
            <v>178</v>
          </cell>
          <cell r="F221">
            <v>182</v>
          </cell>
          <cell r="G221">
            <v>169</v>
          </cell>
          <cell r="H221">
            <v>185</v>
          </cell>
          <cell r="I221">
            <v>190</v>
          </cell>
          <cell r="J221">
            <v>162</v>
          </cell>
          <cell r="K221">
            <v>170</v>
          </cell>
        </row>
        <row r="222">
          <cell r="A222" t="str">
            <v>173</v>
          </cell>
          <cell r="B222" t="str">
            <v>No. de quejas atendidas</v>
          </cell>
          <cell r="C222">
            <v>21</v>
          </cell>
          <cell r="D222">
            <v>141</v>
          </cell>
          <cell r="E222">
            <v>155</v>
          </cell>
          <cell r="F222">
            <v>165</v>
          </cell>
          <cell r="G222">
            <v>155</v>
          </cell>
          <cell r="H222">
            <v>158</v>
          </cell>
          <cell r="I222">
            <v>181</v>
          </cell>
          <cell r="J222">
            <v>150</v>
          </cell>
          <cell r="K222">
            <v>159</v>
          </cell>
        </row>
        <row r="223">
          <cell r="A223" t="str">
            <v>174</v>
          </cell>
          <cell r="B223" t="str">
            <v>No de tomas con servicio continuo</v>
          </cell>
          <cell r="C223">
            <v>3423</v>
          </cell>
          <cell r="D223">
            <v>3723</v>
          </cell>
          <cell r="E223">
            <v>3727</v>
          </cell>
          <cell r="F223">
            <v>3736</v>
          </cell>
          <cell r="G223">
            <v>3739</v>
          </cell>
          <cell r="H223">
            <v>3747</v>
          </cell>
          <cell r="I223">
            <v>3756</v>
          </cell>
          <cell r="J223">
            <v>3763</v>
          </cell>
          <cell r="K223">
            <v>3772</v>
          </cell>
        </row>
        <row r="224">
          <cell r="A224" t="str">
            <v>175</v>
          </cell>
          <cell r="B224" t="str">
            <v>No. de tomas con servicio menor de 12 hrs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</sheetData>
      <sheetData sheetId="12"/>
      <sheetData sheetId="13"/>
      <sheetData sheetId="14">
        <row r="1807">
          <cell r="N1807">
            <v>2483865.9184305272</v>
          </cell>
          <cell r="R1807">
            <v>87347.192719999977</v>
          </cell>
        </row>
      </sheetData>
      <sheetData sheetId="15">
        <row r="109">
          <cell r="F109">
            <v>699401.55</v>
          </cell>
        </row>
      </sheetData>
      <sheetData sheetId="16">
        <row r="77">
          <cell r="G77"/>
        </row>
      </sheetData>
      <sheetData sheetId="17">
        <row r="252">
          <cell r="F252">
            <v>0</v>
          </cell>
        </row>
      </sheetData>
      <sheetData sheetId="18"/>
      <sheetData sheetId="19">
        <row r="121">
          <cell r="AF121">
            <v>8143712.0053299461</v>
          </cell>
        </row>
      </sheetData>
      <sheetData sheetId="20">
        <row r="122">
          <cell r="AF122">
            <v>1050931.7556958322</v>
          </cell>
        </row>
      </sheetData>
      <sheetData sheetId="21">
        <row r="123">
          <cell r="AF123">
            <v>418417.57723083702</v>
          </cell>
        </row>
      </sheetData>
      <sheetData sheetId="22">
        <row r="122">
          <cell r="AF122">
            <v>77924.864420463331</v>
          </cell>
        </row>
      </sheetData>
      <sheetData sheetId="23">
        <row r="122">
          <cell r="AF122">
            <v>64963.108488755039</v>
          </cell>
        </row>
      </sheetData>
      <sheetData sheetId="24">
        <row r="23">
          <cell r="AH23">
            <v>0</v>
          </cell>
        </row>
        <row r="33">
          <cell r="AH33">
            <v>0</v>
          </cell>
        </row>
        <row r="43">
          <cell r="AH43">
            <v>0</v>
          </cell>
        </row>
        <row r="53">
          <cell r="AH53">
            <v>0</v>
          </cell>
        </row>
        <row r="63">
          <cell r="AH63">
            <v>0</v>
          </cell>
        </row>
      </sheetData>
      <sheetData sheetId="25">
        <row r="31">
          <cell r="C31">
            <v>3278.5</v>
          </cell>
          <cell r="L31">
            <v>812995.77593048627</v>
          </cell>
        </row>
      </sheetData>
      <sheetData sheetId="26"/>
      <sheetData sheetId="27"/>
      <sheetData sheetId="28"/>
      <sheetData sheetId="29"/>
      <sheetData sheetId="30">
        <row r="12">
          <cell r="W12"/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2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1</v>
          </cell>
        </row>
        <row r="31">
          <cell r="AI31">
            <v>1</v>
          </cell>
        </row>
        <row r="48">
          <cell r="AG48">
            <v>0</v>
          </cell>
        </row>
      </sheetData>
      <sheetData sheetId="31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48">
          <cell r="AG48">
            <v>0</v>
          </cell>
        </row>
      </sheetData>
      <sheetData sheetId="32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48">
          <cell r="AG48">
            <v>0</v>
          </cell>
        </row>
      </sheetData>
      <sheetData sheetId="33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48">
          <cell r="AG48">
            <v>0</v>
          </cell>
        </row>
      </sheetData>
      <sheetData sheetId="34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2</v>
          </cell>
        </row>
        <row r="29">
          <cell r="AH29">
            <v>0</v>
          </cell>
          <cell r="AI29">
            <v>4</v>
          </cell>
        </row>
        <row r="30">
          <cell r="AH30">
            <v>0</v>
          </cell>
          <cell r="AI30">
            <v>0</v>
          </cell>
        </row>
        <row r="31">
          <cell r="AI31">
            <v>6</v>
          </cell>
        </row>
        <row r="48">
          <cell r="AG48">
            <v>0</v>
          </cell>
        </row>
      </sheetData>
      <sheetData sheetId="35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48">
          <cell r="AG48">
            <v>0</v>
          </cell>
        </row>
      </sheetData>
      <sheetData sheetId="36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1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1</v>
          </cell>
        </row>
        <row r="48">
          <cell r="AG48">
            <v>0</v>
          </cell>
        </row>
      </sheetData>
      <sheetData sheetId="37">
        <row r="12">
          <cell r="W12">
            <v>0</v>
          </cell>
        </row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48">
          <cell r="AG48">
            <v>0</v>
          </cell>
        </row>
      </sheetData>
      <sheetData sheetId="38">
        <row r="24">
          <cell r="AH24">
            <v>0</v>
          </cell>
          <cell r="AI24">
            <v>0</v>
          </cell>
        </row>
        <row r="25">
          <cell r="AH25">
            <v>0</v>
          </cell>
          <cell r="AI25">
            <v>0</v>
          </cell>
        </row>
        <row r="26">
          <cell r="AH26">
            <v>0</v>
          </cell>
          <cell r="AI26">
            <v>0</v>
          </cell>
        </row>
        <row r="27">
          <cell r="AI27">
            <v>0</v>
          </cell>
        </row>
        <row r="28">
          <cell r="AH28">
            <v>0</v>
          </cell>
          <cell r="AI28">
            <v>0</v>
          </cell>
        </row>
        <row r="29">
          <cell r="AH29">
            <v>0</v>
          </cell>
          <cell r="AI29">
            <v>0</v>
          </cell>
        </row>
        <row r="30">
          <cell r="AH30">
            <v>0</v>
          </cell>
          <cell r="AI30">
            <v>0</v>
          </cell>
        </row>
        <row r="31">
          <cell r="AI31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39">
        <row r="40">
          <cell r="I40">
            <v>0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9">
    <tabColor theme="3" tint="0.39997558519241921"/>
    <pageSetUpPr fitToPage="1"/>
  </sheetPr>
  <dimension ref="A1:AH91"/>
  <sheetViews>
    <sheetView tabSelected="1" topLeftCell="A55" zoomScale="130" zoomScaleNormal="160" zoomScaleSheetLayoutView="130" workbookViewId="0">
      <selection activeCell="K64" sqref="K64"/>
    </sheetView>
  </sheetViews>
  <sheetFormatPr baseColWidth="10" defaultColWidth="11.42578125" defaultRowHeight="12.75" x14ac:dyDescent="0.2"/>
  <cols>
    <col min="1" max="1" width="25.140625" style="1" customWidth="1"/>
    <col min="2" max="2" width="20.28515625" style="1" customWidth="1"/>
    <col min="3" max="3" width="20.7109375" style="1" customWidth="1"/>
    <col min="4" max="4" width="2.7109375" style="1" customWidth="1"/>
    <col min="5" max="5" width="25.140625" style="1" customWidth="1"/>
    <col min="6" max="7" width="20.7109375" style="1" customWidth="1"/>
    <col min="8" max="8" width="8.140625" style="1" customWidth="1"/>
    <col min="9" max="9" width="13.7109375" style="1" customWidth="1"/>
    <col min="10" max="10" width="12.7109375" style="1" customWidth="1"/>
    <col min="11" max="11" width="13.5703125" style="1" customWidth="1"/>
    <col min="12" max="12" width="12.7109375" style="1" customWidth="1"/>
    <col min="13" max="13" width="16.5703125" style="1" customWidth="1"/>
    <col min="14" max="16384" width="11.42578125" style="1"/>
  </cols>
  <sheetData>
    <row r="1" spans="1:34" ht="18" x14ac:dyDescent="0.25">
      <c r="A1" s="120" t="str">
        <f>+[1]Parametros!A1</f>
        <v>JUNTA MUNICIPAL DE AGUA Y SANEAMIENTO DE BUENAVENTURA</v>
      </c>
      <c r="B1" s="120"/>
      <c r="C1" s="120"/>
      <c r="D1" s="120"/>
      <c r="E1" s="120"/>
      <c r="F1" s="120"/>
      <c r="G1" s="120"/>
      <c r="H1" s="2"/>
      <c r="I1" s="2"/>
      <c r="J1" s="2"/>
      <c r="K1" s="11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 x14ac:dyDescent="0.25">
      <c r="A2" s="121" t="s">
        <v>92</v>
      </c>
      <c r="B2" s="121"/>
      <c r="C2" s="121"/>
      <c r="D2" s="121"/>
      <c r="E2" s="121"/>
      <c r="F2" s="121"/>
      <c r="G2" s="121"/>
      <c r="H2" s="2"/>
      <c r="I2" s="2"/>
      <c r="J2" s="2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" x14ac:dyDescent="0.25">
      <c r="A3" s="121" t="str">
        <f>+[1]Parametros!A3</f>
        <v>Presupuesto 2022</v>
      </c>
      <c r="B3" s="121"/>
      <c r="C3" s="121"/>
      <c r="D3" s="121"/>
      <c r="E3" s="121"/>
      <c r="F3" s="121"/>
      <c r="G3" s="121"/>
      <c r="H3" s="2"/>
      <c r="I3" s="2"/>
      <c r="J3" s="2"/>
      <c r="K3" s="10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x14ac:dyDescent="0.25">
      <c r="A4" s="121" t="s">
        <v>92</v>
      </c>
      <c r="B4" s="121"/>
      <c r="C4" s="121"/>
      <c r="D4" s="121"/>
      <c r="E4" s="121"/>
      <c r="F4" s="121"/>
      <c r="G4" s="121"/>
      <c r="H4" s="109"/>
      <c r="I4" s="109"/>
      <c r="J4" s="109"/>
      <c r="K4" s="10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 x14ac:dyDescent="0.2">
      <c r="A5" s="122" t="s">
        <v>93</v>
      </c>
      <c r="B5" s="122"/>
      <c r="C5" s="122"/>
      <c r="D5" s="122"/>
      <c r="E5" s="122"/>
      <c r="F5" s="122"/>
      <c r="G5" s="122"/>
      <c r="H5" s="109"/>
      <c r="I5" s="109"/>
      <c r="J5" s="109"/>
      <c r="K5" s="10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 customHeight="1" x14ac:dyDescent="0.2">
      <c r="A6" s="130" t="s">
        <v>92</v>
      </c>
      <c r="B6" s="130"/>
      <c r="C6" s="130"/>
      <c r="D6" s="130"/>
      <c r="E6" s="130"/>
      <c r="F6" s="130"/>
      <c r="G6" s="130"/>
      <c r="H6" s="108"/>
      <c r="I6" s="108"/>
      <c r="J6" s="108"/>
      <c r="K6" s="10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06" customFormat="1" x14ac:dyDescent="0.2">
      <c r="A7" s="43"/>
      <c r="B7" s="43"/>
      <c r="C7" s="43"/>
      <c r="D7" s="43"/>
      <c r="E7" s="43"/>
      <c r="F7" s="43"/>
      <c r="G7" s="43"/>
      <c r="H7" s="107"/>
      <c r="I7" s="107"/>
      <c r="J7" s="107"/>
      <c r="K7" s="10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7.25" customHeight="1" x14ac:dyDescent="0.25">
      <c r="A8" s="125" t="s">
        <v>91</v>
      </c>
      <c r="B8" s="126"/>
      <c r="C8" s="127"/>
      <c r="D8" s="43"/>
      <c r="E8" s="125" t="s">
        <v>90</v>
      </c>
      <c r="F8" s="126"/>
      <c r="G8" s="127"/>
      <c r="H8" s="2"/>
      <c r="I8" s="91"/>
      <c r="J8" s="91"/>
      <c r="K8" s="9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4.25" customHeight="1" x14ac:dyDescent="0.2">
      <c r="A9" s="99" t="s">
        <v>89</v>
      </c>
      <c r="B9" s="105" t="s">
        <v>88</v>
      </c>
      <c r="C9" s="97">
        <v>5</v>
      </c>
      <c r="D9" s="83"/>
      <c r="E9" s="99" t="s">
        <v>87</v>
      </c>
      <c r="F9" s="104" t="s">
        <v>81</v>
      </c>
      <c r="G9" s="97">
        <f>[1]Evaluacion!H32</f>
        <v>3278.5</v>
      </c>
      <c r="H9" s="91"/>
      <c r="I9" s="91"/>
      <c r="J9" s="103"/>
      <c r="K9" s="10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25" customHeight="1" x14ac:dyDescent="0.2">
      <c r="A10" s="99" t="s">
        <v>86</v>
      </c>
      <c r="B10" s="111" t="s">
        <v>44</v>
      </c>
      <c r="C10" s="116">
        <v>1</v>
      </c>
      <c r="D10" s="83"/>
      <c r="E10" s="99" t="s">
        <v>85</v>
      </c>
      <c r="F10" s="98" t="s">
        <v>44</v>
      </c>
      <c r="G10" s="101">
        <f>[1]Evaluacion!I31</f>
        <v>0.99969498246149158</v>
      </c>
      <c r="H10" s="100"/>
      <c r="I10" s="91"/>
      <c r="J10" s="103"/>
      <c r="K10" s="10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 customHeight="1" x14ac:dyDescent="0.2">
      <c r="A11" s="99" t="s">
        <v>84</v>
      </c>
      <c r="B11" s="98" t="s">
        <v>83</v>
      </c>
      <c r="C11" s="97">
        <f>SUM([1]C.N.A.!O11:O36)</f>
        <v>66.5</v>
      </c>
      <c r="D11" s="83"/>
      <c r="E11" s="99" t="s">
        <v>82</v>
      </c>
      <c r="F11" s="98" t="s">
        <v>81</v>
      </c>
      <c r="G11" s="97">
        <f>[1]Evaluacion!H30</f>
        <v>1</v>
      </c>
      <c r="H11" s="91"/>
      <c r="I11" s="102"/>
      <c r="J11" s="91"/>
      <c r="K11" s="9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 customHeight="1" x14ac:dyDescent="0.2">
      <c r="A12" s="99" t="s">
        <v>80</v>
      </c>
      <c r="B12" s="98" t="s">
        <v>74</v>
      </c>
      <c r="C12" s="97">
        <f>(C11*60*60*24*365)/1000</f>
        <v>2097144</v>
      </c>
      <c r="D12" s="83"/>
      <c r="E12" s="99" t="s">
        <v>79</v>
      </c>
      <c r="F12" s="98" t="s">
        <v>44</v>
      </c>
      <c r="G12" s="101">
        <f>IF([1]Evaluacion!B31=0,0,([1]Evaluacion!B31/[1]Evaluacion!H32))</f>
        <v>0.95714503583956079</v>
      </c>
      <c r="H12" s="100"/>
      <c r="I12" s="91"/>
      <c r="J12" s="91"/>
      <c r="K12" s="9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 customHeight="1" x14ac:dyDescent="0.2">
      <c r="A13" s="99" t="s">
        <v>78</v>
      </c>
      <c r="B13" s="98" t="s">
        <v>74</v>
      </c>
      <c r="C13" s="97">
        <f>[1]C.N.A.!R37</f>
        <v>930330</v>
      </c>
      <c r="D13" s="83"/>
      <c r="E13" s="99" t="s">
        <v>77</v>
      </c>
      <c r="F13" s="98" t="s">
        <v>76</v>
      </c>
      <c r="G13" s="97">
        <v>10</v>
      </c>
      <c r="H13" s="100"/>
      <c r="I13" s="91"/>
      <c r="J13" s="91"/>
      <c r="K13" s="9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 customHeight="1" x14ac:dyDescent="0.2">
      <c r="A14" s="99" t="s">
        <v>75</v>
      </c>
      <c r="B14" s="98" t="s">
        <v>74</v>
      </c>
      <c r="C14" s="97">
        <f>SUM([1]C.N.A.!D11:D36)</f>
        <v>1010000</v>
      </c>
      <c r="D14" s="83"/>
      <c r="E14" s="99" t="s">
        <v>73</v>
      </c>
      <c r="F14" s="98" t="s">
        <v>72</v>
      </c>
      <c r="G14" s="97">
        <f>IF([1]Tarifa!C31=0,0,([1]Tarifa!L31/[1]Tarifa!C31)/30)</f>
        <v>8.2659323464031953</v>
      </c>
      <c r="H14" s="91"/>
      <c r="I14" s="91"/>
      <c r="J14" s="91"/>
      <c r="K14" s="9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customHeight="1" x14ac:dyDescent="0.2">
      <c r="A15" s="96" t="s">
        <v>71</v>
      </c>
      <c r="B15" s="95" t="s">
        <v>69</v>
      </c>
      <c r="C15" s="94">
        <v>928</v>
      </c>
      <c r="D15" s="83"/>
      <c r="E15" s="96" t="s">
        <v>70</v>
      </c>
      <c r="F15" s="95" t="s">
        <v>69</v>
      </c>
      <c r="G15" s="94">
        <v>324</v>
      </c>
      <c r="H15" s="92"/>
      <c r="I15" s="91"/>
      <c r="J15" s="91"/>
      <c r="K15" s="9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4.25" customHeight="1" x14ac:dyDescent="0.2">
      <c r="A16" s="93"/>
      <c r="B16" s="93"/>
      <c r="C16" s="93"/>
      <c r="D16" s="43"/>
      <c r="E16" s="93"/>
      <c r="F16" s="93"/>
      <c r="G16" s="70"/>
      <c r="H16" s="92"/>
      <c r="I16" s="91"/>
      <c r="J16" s="91"/>
      <c r="K16" s="9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90" customFormat="1" ht="17.25" customHeight="1" x14ac:dyDescent="0.25">
      <c r="A17" s="117" t="str">
        <f>CONCATENATE("Datos Financieros ",[1]Parametros!$B$10)</f>
        <v>Datos Financieros 2022</v>
      </c>
      <c r="B17" s="118"/>
      <c r="C17" s="119"/>
      <c r="D17" s="43"/>
      <c r="E17" s="117" t="s">
        <v>68</v>
      </c>
      <c r="F17" s="118"/>
      <c r="G17" s="119"/>
      <c r="H17" s="92"/>
      <c r="I17" s="91"/>
      <c r="J17" s="91"/>
      <c r="K17" s="9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84" customFormat="1" x14ac:dyDescent="0.2">
      <c r="A18" s="143" t="s">
        <v>67</v>
      </c>
      <c r="B18" s="144"/>
      <c r="C18" s="145"/>
      <c r="D18" s="83"/>
      <c r="E18" s="89" t="s">
        <v>66</v>
      </c>
      <c r="F18" s="88" t="s">
        <v>65</v>
      </c>
      <c r="G18" s="87" t="s">
        <v>44</v>
      </c>
      <c r="H18" s="86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4" x14ac:dyDescent="0.2">
      <c r="A19" s="128" t="s">
        <v>64</v>
      </c>
      <c r="B19" s="129"/>
      <c r="C19" s="65">
        <v>7915842.75</v>
      </c>
      <c r="D19" s="83"/>
      <c r="E19" s="82" t="s">
        <v>63</v>
      </c>
      <c r="F19" s="113">
        <v>9264597</v>
      </c>
      <c r="G19" s="81">
        <f>IFERROR(F19/SUM($F$19:$F$22),"")</f>
        <v>0.83235311292860859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128" t="s">
        <v>62</v>
      </c>
      <c r="B20" s="129"/>
      <c r="C20" s="65">
        <f>[1]Ingresos!F252</f>
        <v>0</v>
      </c>
      <c r="D20" s="43"/>
      <c r="E20" s="80" t="s">
        <v>61</v>
      </c>
      <c r="F20" s="114">
        <v>1073995.53</v>
      </c>
      <c r="G20" s="79">
        <f>IFERROR(F20/SUM($F$19:$F$22),"")</f>
        <v>9.6490276119610044E-2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A21" s="128" t="s">
        <v>60</v>
      </c>
      <c r="B21" s="129"/>
      <c r="C21" s="65">
        <v>24512.99</v>
      </c>
      <c r="D21" s="43"/>
      <c r="E21" s="78" t="s">
        <v>59</v>
      </c>
      <c r="F21" s="115">
        <v>490529.7</v>
      </c>
      <c r="G21" s="77">
        <f>IFERROR(F21/SUM($F$19:$F$22),"")</f>
        <v>4.4070338167859491E-2</v>
      </c>
      <c r="H21" s="2"/>
      <c r="I21" s="2"/>
      <c r="J21" s="76" t="s">
        <v>92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A22" s="123" t="s">
        <v>4</v>
      </c>
      <c r="B22" s="124"/>
      <c r="C22" s="66">
        <f>SUM(C19:C21)</f>
        <v>7940355.7400000002</v>
      </c>
      <c r="D22" s="43"/>
      <c r="E22" s="75" t="s">
        <v>58</v>
      </c>
      <c r="F22" s="112">
        <v>301486.71000000002</v>
      </c>
      <c r="G22" s="74">
        <f>IFERROR(F22/SUM($F$19:$F$22),"")</f>
        <v>2.7086272783921922E-2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73"/>
      <c r="B23" s="72"/>
      <c r="C23" s="67"/>
      <c r="D23" s="43"/>
      <c r="E23" s="71"/>
      <c r="F23" s="71"/>
      <c r="G23" s="7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x14ac:dyDescent="0.25">
      <c r="A24" s="146" t="s">
        <v>57</v>
      </c>
      <c r="B24" s="147"/>
      <c r="C24" s="148"/>
      <c r="D24" s="43"/>
      <c r="E24" s="140" t="s">
        <v>56</v>
      </c>
      <c r="F24" s="141"/>
      <c r="G24" s="142"/>
      <c r="H24" s="2"/>
      <c r="I24" s="6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x14ac:dyDescent="0.25">
      <c r="A25" s="128" t="s">
        <v>55</v>
      </c>
      <c r="B25" s="129"/>
      <c r="C25" s="65">
        <f>IFERROR([1]COG!N1807,0)</f>
        <v>2483865.9184305272</v>
      </c>
      <c r="D25" s="43"/>
      <c r="E25" s="58"/>
      <c r="F25" s="51"/>
      <c r="G25" s="57"/>
      <c r="H25" s="2"/>
      <c r="I25" s="6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128" t="s">
        <v>54</v>
      </c>
      <c r="B26" s="129"/>
      <c r="C26" s="65">
        <f>IFERROR([1]COG!R1807,0)</f>
        <v>87347.192719999977</v>
      </c>
      <c r="D26" s="43"/>
      <c r="E26" s="58"/>
      <c r="F26" s="51"/>
      <c r="G26" s="5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128" t="s">
        <v>53</v>
      </c>
      <c r="B27" s="129"/>
      <c r="C27" s="65">
        <v>4461246.6500000004</v>
      </c>
      <c r="D27" s="43"/>
      <c r="E27" s="58"/>
      <c r="F27" s="51"/>
      <c r="G27" s="5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x14ac:dyDescent="0.25">
      <c r="A28" s="128" t="s">
        <v>6</v>
      </c>
      <c r="B28" s="129"/>
      <c r="C28" s="65">
        <v>208494.43</v>
      </c>
      <c r="D28" s="43"/>
      <c r="E28" s="58"/>
      <c r="F28" s="51"/>
      <c r="G28" s="57"/>
      <c r="H28" s="2"/>
      <c r="I28" s="6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128" t="s">
        <v>52</v>
      </c>
      <c r="B29" s="129"/>
      <c r="C29" s="65">
        <f>[1]Inversiones!F109</f>
        <v>699401.55</v>
      </c>
      <c r="D29" s="43"/>
      <c r="E29" s="58"/>
      <c r="F29" s="51"/>
      <c r="G29" s="5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x14ac:dyDescent="0.25">
      <c r="A30" s="128" t="s">
        <v>51</v>
      </c>
      <c r="B30" s="129"/>
      <c r="C30" s="65">
        <f>[1]Creditos!G77</f>
        <v>0</v>
      </c>
      <c r="D30" s="43"/>
      <c r="E30" s="58"/>
      <c r="F30" s="51"/>
      <c r="G30" s="57"/>
      <c r="H30" s="2"/>
      <c r="I30" s="6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149" t="s">
        <v>50</v>
      </c>
      <c r="B31" s="150"/>
      <c r="C31" s="66">
        <f>IFERROR(SUM(C25:C30),0)</f>
        <v>7940355.7411505273</v>
      </c>
      <c r="D31" s="43"/>
      <c r="E31" s="58"/>
      <c r="F31" s="51"/>
      <c r="G31" s="5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x14ac:dyDescent="0.25">
      <c r="A32" s="69"/>
      <c r="B32" s="68"/>
      <c r="C32" s="67"/>
      <c r="D32" s="43"/>
      <c r="E32" s="58"/>
      <c r="F32" s="51"/>
      <c r="G32" s="57"/>
      <c r="H32" s="2"/>
      <c r="I32" s="5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149" t="s">
        <v>49</v>
      </c>
      <c r="B33" s="150"/>
      <c r="C33" s="66">
        <f>IFERROR(C22-C31,0)</f>
        <v>-1.1505270376801491E-3</v>
      </c>
      <c r="D33" s="43"/>
      <c r="E33" s="58"/>
      <c r="F33" s="51"/>
      <c r="G33" s="5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x14ac:dyDescent="0.25">
      <c r="A34" s="128" t="str">
        <f>CONCATENATE("Bonificaciones ",[1]Parametros!$B$10)</f>
        <v>Bonificaciones 2022</v>
      </c>
      <c r="B34" s="129"/>
      <c r="C34" s="65">
        <v>877246</v>
      </c>
      <c r="D34" s="43"/>
      <c r="E34" s="58"/>
      <c r="F34" s="51"/>
      <c r="G34" s="57"/>
      <c r="H34" s="2"/>
      <c r="I34" s="6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151" t="s">
        <v>48</v>
      </c>
      <c r="B35" s="152"/>
      <c r="C35" s="63">
        <v>340134</v>
      </c>
      <c r="D35" s="43"/>
      <c r="E35" s="58"/>
      <c r="F35" s="51"/>
      <c r="G35" s="57"/>
      <c r="H35" s="2"/>
      <c r="I35" s="62" t="s">
        <v>92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x14ac:dyDescent="0.25">
      <c r="A36" s="61"/>
      <c r="B36" s="61"/>
      <c r="C36" s="61"/>
      <c r="D36" s="43"/>
      <c r="E36" s="58"/>
      <c r="F36" s="51"/>
      <c r="G36" s="57"/>
      <c r="H36" s="2"/>
      <c r="I36" s="6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x14ac:dyDescent="0.25">
      <c r="A37" s="117" t="s">
        <v>47</v>
      </c>
      <c r="B37" s="118"/>
      <c r="C37" s="119"/>
      <c r="D37" s="43"/>
      <c r="E37" s="58"/>
      <c r="F37" s="51"/>
      <c r="G37" s="57"/>
      <c r="H37" s="2"/>
      <c r="I37" s="5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20" t="s">
        <v>46</v>
      </c>
      <c r="B38" s="19" t="s">
        <v>45</v>
      </c>
      <c r="C38" s="18" t="s">
        <v>44</v>
      </c>
      <c r="D38" s="43"/>
      <c r="E38" s="58"/>
      <c r="F38" s="51"/>
      <c r="G38" s="5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16" t="s">
        <v>43</v>
      </c>
      <c r="B39" s="56">
        <v>3</v>
      </c>
      <c r="C39" s="13">
        <f>IF(B39=0,0,B39/$B$44)</f>
        <v>0.25</v>
      </c>
      <c r="D39" s="43"/>
      <c r="E39" s="58"/>
      <c r="F39" s="51"/>
      <c r="G39" s="5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16" t="s">
        <v>42</v>
      </c>
      <c r="B40" s="56">
        <v>5</v>
      </c>
      <c r="C40" s="13">
        <f>IF(B40=0,0,B40/$B$44)</f>
        <v>0.41666666666666669</v>
      </c>
      <c r="D40" s="43"/>
      <c r="E40" s="58"/>
      <c r="F40" s="51"/>
      <c r="G40" s="5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16" t="s">
        <v>41</v>
      </c>
      <c r="B41" s="56">
        <v>0</v>
      </c>
      <c r="C41" s="13">
        <f>IF(B41=0,0,B41/$B$44)</f>
        <v>0</v>
      </c>
      <c r="D41" s="43"/>
      <c r="E41" s="58"/>
      <c r="F41" s="51"/>
      <c r="G41" s="5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16" t="s">
        <v>40</v>
      </c>
      <c r="B42" s="56">
        <v>1</v>
      </c>
      <c r="C42" s="13">
        <f>IF(B42=0,0,B42/$B$44)</f>
        <v>8.3333333333333329E-2</v>
      </c>
      <c r="D42" s="43"/>
      <c r="E42" s="58"/>
      <c r="F42" s="51"/>
      <c r="G42" s="5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16" t="s">
        <v>39</v>
      </c>
      <c r="B43" s="56">
        <v>3</v>
      </c>
      <c r="C43" s="13">
        <f>IF(B43=0,0,B43/$B$44)</f>
        <v>0.25</v>
      </c>
      <c r="D43" s="43"/>
      <c r="E43" s="55"/>
      <c r="F43" s="54"/>
      <c r="G43" s="5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12" t="s">
        <v>4</v>
      </c>
      <c r="B44" s="52">
        <f>SUM(B39:B43)</f>
        <v>12</v>
      </c>
      <c r="C44" s="10">
        <f>SUM(C39:C43)</f>
        <v>1</v>
      </c>
      <c r="D44" s="43"/>
      <c r="E44" s="51"/>
      <c r="F44" s="51"/>
      <c r="G44" s="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x14ac:dyDescent="0.25">
      <c r="A45" s="2"/>
      <c r="B45" s="2"/>
      <c r="C45" s="2"/>
      <c r="D45" s="43"/>
      <c r="E45" s="140" t="str">
        <f>CONCATENATE("Distribución Presupuestal de Egresos ",[1]Parametros!$B$10)</f>
        <v>Distribución Presupuestal de Egresos 2022</v>
      </c>
      <c r="F45" s="141"/>
      <c r="G45" s="14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x14ac:dyDescent="0.25">
      <c r="A46" s="117" t="s">
        <v>38</v>
      </c>
      <c r="B46" s="118"/>
      <c r="C46" s="119"/>
      <c r="D46" s="2"/>
      <c r="E46" s="17"/>
      <c r="F46" s="17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42" t="s">
        <v>36</v>
      </c>
      <c r="B47" s="41" t="s">
        <v>35</v>
      </c>
      <c r="C47" s="40" t="s">
        <v>4</v>
      </c>
      <c r="D47" s="2"/>
      <c r="E47" s="17"/>
      <c r="F47" s="17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49">
        <v>12</v>
      </c>
      <c r="B48" s="48">
        <f>'[1]Sueldo(Pl-Ad)'!$W$12+'[1]Sueldo(Pl-Co)'!$W$12+'[1]Sueldo(Pl-Op)'!$W$12+'[1]Sueldo(Pl-Pt)'!$W$12+'[1]Sueldo(Ev-Ad)'!$W$12+'[1]Sueldo(Ev-Co)'!$W$12+'[1]Sueldo(Ev-Op)'!$W$12+'[1]Sueldo(Ev-Pt)'!$W$12</f>
        <v>0</v>
      </c>
      <c r="C48" s="47">
        <f>SUM(A48:B48)</f>
        <v>12</v>
      </c>
      <c r="D48" s="2"/>
      <c r="E48" s="17"/>
      <c r="F48" s="17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46"/>
      <c r="B49" s="45"/>
      <c r="C49" s="44"/>
      <c r="D49" s="2"/>
      <c r="E49" s="17"/>
      <c r="F49" s="17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x14ac:dyDescent="0.25">
      <c r="A50" s="117" t="s">
        <v>37</v>
      </c>
      <c r="B50" s="118"/>
      <c r="C50" s="119"/>
      <c r="D50" s="2"/>
      <c r="E50" s="17"/>
      <c r="F50" s="17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42" t="s">
        <v>36</v>
      </c>
      <c r="B51" s="41" t="s">
        <v>35</v>
      </c>
      <c r="C51" s="40" t="s">
        <v>4</v>
      </c>
      <c r="D51" s="2"/>
      <c r="E51" s="17"/>
      <c r="F51" s="17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49">
        <f>'[1]Sueldo(Pensi)'!AG52</f>
        <v>0</v>
      </c>
      <c r="B52" s="48">
        <f>'[1]Sueldo(Pensi)'!AG51</f>
        <v>0</v>
      </c>
      <c r="C52" s="47">
        <f>A52+B52</f>
        <v>0</v>
      </c>
      <c r="D52" s="2"/>
      <c r="E52" s="17"/>
      <c r="F52" s="17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46"/>
      <c r="B53" s="45"/>
      <c r="C53" s="44"/>
      <c r="D53" s="2"/>
      <c r="E53" s="50"/>
      <c r="F53" s="17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42" t="s">
        <v>34</v>
      </c>
      <c r="B54" s="41" t="s">
        <v>33</v>
      </c>
      <c r="C54" s="40" t="s">
        <v>4</v>
      </c>
      <c r="D54" s="2"/>
      <c r="E54" s="50"/>
      <c r="F54" s="17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49">
        <v>12</v>
      </c>
      <c r="B55" s="48">
        <f>'[1]Sueldo(Pl-Ad)'!$AG$48+'[1]Sueldo(Pl-Co)'!$AG$48+'[1]Sueldo(Pl-Op)'!$AG$48+'[1]Sueldo(Pl-Pt)'!$AG$48+'[1]Sueldo(Ev-Ad)'!$AG$48+'[1]Sueldo(Ev-Co)'!$AG$48+'[1]Sueldo(Ev-Op)'!$AG$48+'[1]Sueldo(Ev-Pt)'!$AG$48</f>
        <v>0</v>
      </c>
      <c r="C55" s="47">
        <f>SUM(A55:B55)</f>
        <v>12</v>
      </c>
      <c r="D55" s="43"/>
      <c r="E55" s="31"/>
      <c r="F55" s="17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46"/>
      <c r="B56" s="45"/>
      <c r="C56" s="44"/>
      <c r="D56" s="43"/>
      <c r="E56" s="17"/>
      <c r="F56" s="17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x14ac:dyDescent="0.25">
      <c r="A57" s="117" t="s">
        <v>32</v>
      </c>
      <c r="B57" s="118"/>
      <c r="C57" s="119"/>
      <c r="D57" s="43"/>
      <c r="E57" s="31"/>
      <c r="F57" s="17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42" t="s">
        <v>31</v>
      </c>
      <c r="B58" s="41" t="s">
        <v>30</v>
      </c>
      <c r="C58" s="40" t="s">
        <v>29</v>
      </c>
      <c r="D58" s="2"/>
      <c r="E58" s="17"/>
      <c r="F58" s="17"/>
      <c r="G58" s="38"/>
      <c r="H58" s="2"/>
      <c r="I58" s="2"/>
      <c r="J58" s="37"/>
      <c r="K58" s="37" t="s">
        <v>28</v>
      </c>
      <c r="L58" s="37" t="s">
        <v>27</v>
      </c>
      <c r="M58" s="37" t="s">
        <v>14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39" t="s">
        <v>26</v>
      </c>
      <c r="B59" s="33">
        <f>'[1]Sueldo(Pl-Ad)'!AH24+'[1]Sueldo(Ev-Ad)'!AH24+'[1]Sueldo(Pl-Co)'!AH24+'[1]Sueldo(Ev-Co)'!AH24+'[1]Sueldo(Pl-Op)'!AH24+'[1]Sueldo(Ev-Op)'!AH24+'[1]Sueldo(Pl-Pt)'!AH24+'[1]Sueldo(Ev-Pt)'!AH24+'[1]Sueldo(Pensi)'!AH24</f>
        <v>0</v>
      </c>
      <c r="C59" s="32">
        <f>'[1]Sueldo(Pl-Ad)'!AI24+'[1]Sueldo(Ev-Ad)'!AI24+'[1]Sueldo(Pl-Co)'!AI24+'[1]Sueldo(Ev-Co)'!AI24+'[1]Sueldo(Pl-Op)'!AI24+'[1]Sueldo(Ev-Op)'!AI24+'[1]Sueldo(Pl-Pt)'!AI24+'[1]Sueldo(Ev-Pt)'!AI24+'[1]Sueldo(Pensi)'!AI24</f>
        <v>0</v>
      </c>
      <c r="D59" s="2"/>
      <c r="E59" s="31"/>
      <c r="F59" s="17"/>
      <c r="G59" s="38"/>
      <c r="H59" s="2"/>
      <c r="I59" s="2"/>
      <c r="J59" s="37" t="s">
        <v>25</v>
      </c>
      <c r="K59" s="113">
        <v>9264597</v>
      </c>
      <c r="L59" s="35">
        <f>'[1]Cuota fija'!AH23</f>
        <v>0</v>
      </c>
      <c r="M59" s="35">
        <f>K59+L59</f>
        <v>9264597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34" t="s">
        <v>24</v>
      </c>
      <c r="B60" s="33">
        <f>'[1]Sueldo(Pl-Ad)'!AH25+'[1]Sueldo(Ev-Ad)'!AH25+'[1]Sueldo(Pl-Co)'!AH25+'[1]Sueldo(Ev-Co)'!AH25+'[1]Sueldo(Pl-Op)'!AH25+'[1]Sueldo(Ev-Op)'!AH25+'[1]Sueldo(Pl-Pt)'!AH25+'[1]Sueldo(Ev-Pt)'!AH25+'[1]Sueldo(Pensi)'!AH25</f>
        <v>0</v>
      </c>
      <c r="C60" s="32">
        <f>'[1]Sueldo(Pl-Ad)'!AI25+'[1]Sueldo(Ev-Ad)'!AI25+'[1]Sueldo(Pl-Co)'!AI25+'[1]Sueldo(Ev-Co)'!AI25+'[1]Sueldo(Pl-Op)'!AI25+'[1]Sueldo(Ev-Op)'!AI25+'[1]Sueldo(Pl-Pt)'!AI25+'[1]Sueldo(Ev-Pt)'!AI25+'[1]Sueldo(Pensi)'!AI25</f>
        <v>0</v>
      </c>
      <c r="D60" s="2"/>
      <c r="E60" s="17"/>
      <c r="F60" s="17"/>
      <c r="G60" s="38"/>
      <c r="H60" s="2"/>
      <c r="I60" s="2"/>
      <c r="J60" s="37" t="s">
        <v>23</v>
      </c>
      <c r="K60" s="114">
        <v>1073995.53</v>
      </c>
      <c r="L60" s="35">
        <f>'[1]Cuota fija'!AH33</f>
        <v>0</v>
      </c>
      <c r="M60" s="35">
        <f>K60+L60</f>
        <v>1073995.53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x14ac:dyDescent="0.25">
      <c r="A61" s="34" t="s">
        <v>22</v>
      </c>
      <c r="B61" s="33">
        <f>'[1]Sueldo(Pl-Ad)'!AH26+'[1]Sueldo(Ev-Ad)'!AH26+'[1]Sueldo(Pl-Co)'!AH26+'[1]Sueldo(Ev-Co)'!AH26+'[1]Sueldo(Pl-Op)'!AH26+'[1]Sueldo(Ev-Op)'!AH26+'[1]Sueldo(Pl-Pt)'!AH26+'[1]Sueldo(Ev-Pt)'!AH26+'[1]Sueldo(Pensi)'!AH26</f>
        <v>0</v>
      </c>
      <c r="C61" s="32">
        <f>'[1]Sueldo(Pl-Ad)'!AI26+'[1]Sueldo(Ev-Ad)'!AI26+'[1]Sueldo(Pl-Co)'!AI26+'[1]Sueldo(Ev-Co)'!AI26+'[1]Sueldo(Pl-Op)'!AI26+'[1]Sueldo(Ev-Op)'!AI26+'[1]Sueldo(Pl-Pt)'!AI26+'[1]Sueldo(Ev-Pt)'!AI26+'[1]Sueldo(Pensi)'!AI26</f>
        <v>0</v>
      </c>
      <c r="D61" s="2"/>
      <c r="E61" s="137" t="str">
        <f>CONCATENATE("Distribución de la Facturacion ",[1]Parametros!$B$10)</f>
        <v>Distribución de la Facturacion 2022</v>
      </c>
      <c r="F61" s="138"/>
      <c r="G61" s="139"/>
      <c r="H61" s="2"/>
      <c r="I61" s="2"/>
      <c r="J61" s="37" t="s">
        <v>21</v>
      </c>
      <c r="K61" s="115">
        <v>490529.7</v>
      </c>
      <c r="L61" s="35">
        <f>'[1]Cuota fija'!AH43</f>
        <v>0</v>
      </c>
      <c r="M61" s="35">
        <f>K61+L61</f>
        <v>490529.7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34" t="s">
        <v>20</v>
      </c>
      <c r="B62" s="33">
        <v>2</v>
      </c>
      <c r="C62" s="32">
        <f>'[1]Sueldo(Pl-Ad)'!AI27+'[1]Sueldo(Ev-Ad)'!AI27+'[1]Sueldo(Pl-Co)'!AI27+'[1]Sueldo(Ev-Co)'!AI27+'[1]Sueldo(Pl-Op)'!AI27+'[1]Sueldo(Ev-Op)'!AI27+'[1]Sueldo(Pl-Pt)'!AI27+'[1]Sueldo(Ev-Pt)'!AI27+'[1]Sueldo(Pensi)'!AI27</f>
        <v>0</v>
      </c>
      <c r="D62" s="2"/>
      <c r="E62" s="31"/>
      <c r="F62" s="17"/>
      <c r="G62" s="17"/>
      <c r="H62" s="2"/>
      <c r="I62" s="2"/>
      <c r="J62" s="37" t="s">
        <v>19</v>
      </c>
      <c r="K62" s="36">
        <v>74990.19</v>
      </c>
      <c r="L62" s="35">
        <f>'[1]Cuota fija'!AH53</f>
        <v>0</v>
      </c>
      <c r="M62" s="35">
        <f>K62+L62</f>
        <v>74990.19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34" t="s">
        <v>18</v>
      </c>
      <c r="B63" s="33">
        <f>'[1]Sueldo(Pl-Ad)'!AH28+'[1]Sueldo(Ev-Ad)'!AH28+'[1]Sueldo(Pl-Co)'!AH28+'[1]Sueldo(Ev-Co)'!AH28+'[1]Sueldo(Pl-Op)'!AH28+'[1]Sueldo(Ev-Op)'!AH28+'[1]Sueldo(Pl-Pt)'!AH28+'[1]Sueldo(Ev-Pt)'!AH28+'[1]Sueldo(Pensi)'!AH28</f>
        <v>2</v>
      </c>
      <c r="C63" s="32">
        <f>'[1]Sueldo(Pl-Ad)'!AI28+'[1]Sueldo(Ev-Ad)'!AI28+'[1]Sueldo(Pl-Co)'!AI28+'[1]Sueldo(Ev-Co)'!AI28+'[1]Sueldo(Pl-Op)'!AI28+'[1]Sueldo(Ev-Op)'!AI28+'[1]Sueldo(Pl-Pt)'!AI28+'[1]Sueldo(Ev-Pt)'!AI28+'[1]Sueldo(Pensi)'!AI28</f>
        <v>3</v>
      </c>
      <c r="D63" s="2"/>
      <c r="E63" s="31"/>
      <c r="F63" s="17"/>
      <c r="G63" s="17"/>
      <c r="H63" s="2"/>
      <c r="I63" s="2"/>
      <c r="J63" s="37" t="s">
        <v>17</v>
      </c>
      <c r="K63" s="36">
        <v>226496.52</v>
      </c>
      <c r="L63" s="35">
        <f>'[1]Cuota fija'!AH63</f>
        <v>0</v>
      </c>
      <c r="M63" s="35">
        <f>K63+L63</f>
        <v>226496.52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34" t="s">
        <v>16</v>
      </c>
      <c r="B64" s="33">
        <f>'[1]Sueldo(Pl-Ad)'!AH29+'[1]Sueldo(Ev-Ad)'!AH29+'[1]Sueldo(Pl-Co)'!AH29+'[1]Sueldo(Ev-Co)'!AH29+'[1]Sueldo(Pl-Op)'!AH29+'[1]Sueldo(Ev-Op)'!AH29+'[1]Sueldo(Pl-Pt)'!AH29+'[1]Sueldo(Ev-Pt)'!AH29+'[1]Sueldo(Pensi)'!AH29</f>
        <v>0</v>
      </c>
      <c r="C64" s="32">
        <f>'[1]Sueldo(Pl-Ad)'!AI29+'[1]Sueldo(Ev-Ad)'!AI29+'[1]Sueldo(Pl-Co)'!AI29+'[1]Sueldo(Ev-Co)'!AI29+'[1]Sueldo(Pl-Op)'!AI29+'[1]Sueldo(Ev-Op)'!AI29+'[1]Sueldo(Pl-Pt)'!AI29+'[1]Sueldo(Ev-Pt)'!AI29+'[1]Sueldo(Pensi)'!AI29</f>
        <v>4</v>
      </c>
      <c r="D64" s="2"/>
      <c r="E64" s="31"/>
      <c r="F64" s="17"/>
      <c r="G64" s="17"/>
      <c r="H64" s="2"/>
      <c r="I64" s="2"/>
      <c r="J64" s="2"/>
      <c r="K64" s="2"/>
      <c r="L64" s="2"/>
      <c r="M64" s="153">
        <f>SUM(M59:M63)</f>
        <v>11130608.939999998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34" t="s">
        <v>15</v>
      </c>
      <c r="B65" s="33">
        <f>'[1]Sueldo(Pl-Ad)'!AH30+'[1]Sueldo(Ev-Ad)'!AH30+'[1]Sueldo(Pl-Co)'!AH30+'[1]Sueldo(Ev-Co)'!AH30+'[1]Sueldo(Pl-Op)'!AH30+'[1]Sueldo(Ev-Op)'!AH30+'[1]Sueldo(Pl-Pt)'!AH30+'[1]Sueldo(Ev-Pt)'!AH30+'[1]Sueldo(Pensi)'!AH30</f>
        <v>0</v>
      </c>
      <c r="C65" s="32">
        <f>'[1]Sueldo(Pl-Ad)'!AI30+'[1]Sueldo(Ev-Ad)'!AI30+'[1]Sueldo(Pl-Co)'!AI30+'[1]Sueldo(Ev-Co)'!AI30+'[1]Sueldo(Pl-Op)'!AI30+'[1]Sueldo(Ev-Op)'!AI30+'[1]Sueldo(Pl-Pt)'!AI30+'[1]Sueldo(Ev-Pt)'!AI30+'[1]Sueldo(Pensi)'!AI30</f>
        <v>1</v>
      </c>
      <c r="D65" s="2"/>
      <c r="E65" s="31"/>
      <c r="F65" s="17"/>
      <c r="G65" s="17"/>
      <c r="H65" s="2"/>
      <c r="I65" s="2"/>
      <c r="J65" s="2"/>
      <c r="K65" s="2"/>
      <c r="L65" s="2"/>
      <c r="M65" s="30">
        <f>M64*12</f>
        <v>133567307.27999997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29" t="s">
        <v>14</v>
      </c>
      <c r="B66" s="28">
        <v>4</v>
      </c>
      <c r="C66" s="27">
        <f>'[1]Sueldo(Pl-Ad)'!AI31+'[1]Sueldo(Ev-Ad)'!AI31+'[1]Sueldo(Pl-Co)'!AI31+'[1]Sueldo(Ev-Co)'!AI31+'[1]Sueldo(Pl-Op)'!AI31+'[1]Sueldo(Ev-Op)'!AI31+'[1]Sueldo(Pl-Pt)'!AI31+'[1]Sueldo(Ev-Pt)'!AI31+'[1]Sueldo(Pensi)'!AI31</f>
        <v>8</v>
      </c>
      <c r="D66" s="2"/>
      <c r="E66" s="17"/>
      <c r="F66" s="17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26"/>
      <c r="B67" s="25"/>
      <c r="C67" s="2"/>
      <c r="D67" s="2"/>
      <c r="E67" s="17"/>
      <c r="F67" s="17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133" t="s">
        <v>13</v>
      </c>
      <c r="B68" s="134"/>
      <c r="C68" s="24">
        <f>IFERROR(ROUND(C48/([1]Evaluacion!H37/1000),2),"")</f>
        <v>3.66</v>
      </c>
      <c r="D68" s="2"/>
      <c r="E68" s="17"/>
      <c r="F68" s="17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2"/>
      <c r="B69" s="2"/>
      <c r="C69" s="2"/>
      <c r="D69" s="2"/>
      <c r="E69" s="17"/>
      <c r="F69" s="17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x14ac:dyDescent="0.25">
      <c r="A70" s="23" t="s">
        <v>12</v>
      </c>
      <c r="B70" s="22"/>
      <c r="C70" s="21"/>
      <c r="D70" s="2"/>
      <c r="E70" s="17"/>
      <c r="F70" s="17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20" t="s">
        <v>11</v>
      </c>
      <c r="B71" s="19" t="s">
        <v>10</v>
      </c>
      <c r="C71" s="18" t="s">
        <v>9</v>
      </c>
      <c r="D71" s="2"/>
      <c r="E71" s="17"/>
      <c r="F71" s="17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16" t="s">
        <v>8</v>
      </c>
      <c r="B72" s="14">
        <v>2854752</v>
      </c>
      <c r="C72" s="13">
        <f>IFERROR(B72/$B$76,0)</f>
        <v>0.99487707060442199</v>
      </c>
      <c r="D72" s="2"/>
      <c r="E72" s="17"/>
      <c r="F72" s="17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16" t="s">
        <v>7</v>
      </c>
      <c r="B73" s="14">
        <v>0</v>
      </c>
      <c r="C73" s="13">
        <f>IFERROR(B73/$B$76,0)</f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16" t="s">
        <v>6</v>
      </c>
      <c r="B74" s="14">
        <v>14700</v>
      </c>
      <c r="C74" s="13">
        <f>IFERROR(B74/$B$76,0)</f>
        <v>5.1229293955779706E-3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15" t="s">
        <v>5</v>
      </c>
      <c r="B75" s="14">
        <f>[1]C.F.E.!$I$40</f>
        <v>0</v>
      </c>
      <c r="C75" s="13">
        <f>IFERROR(B75/$B$76,0)</f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customHeight="1" x14ac:dyDescent="0.2">
      <c r="A76" s="12" t="s">
        <v>4</v>
      </c>
      <c r="B76" s="11">
        <f>SUM(B72:B74)</f>
        <v>2869452</v>
      </c>
      <c r="C76" s="10">
        <f>SUM(C70:C74)</f>
        <v>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 t="s">
        <v>3</v>
      </c>
      <c r="B78" s="131" t="s">
        <v>2</v>
      </c>
      <c r="C78" s="13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9">
        <v>631</v>
      </c>
      <c r="B79" s="135">
        <v>721</v>
      </c>
      <c r="C79" s="136" t="e">
        <f t="array" aca="1" ref="C79" ca="1">INDEX([1]PIGOO!$A:$S,MATCH(C78,[1]PIGOO!$A:$A,0),busca_columna("TOTAL ANUAL"))</f>
        <v>#N/A</v>
      </c>
      <c r="D79" s="2"/>
      <c r="E79" s="8" t="s">
        <v>1</v>
      </c>
      <c r="F79" s="7" t="s">
        <v>0</v>
      </c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2"/>
      <c r="B80" s="2"/>
      <c r="C80" s="2"/>
      <c r="D80" s="2"/>
      <c r="E80" s="5">
        <v>0.64</v>
      </c>
      <c r="F80" s="4">
        <v>0.55000000000000004</v>
      </c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E91" s="2"/>
      <c r="F91" s="2"/>
      <c r="G91" s="2"/>
    </row>
  </sheetData>
  <sheetProtection formatCells="0" formatColumns="0" formatRows="0" autoFilter="0"/>
  <mergeCells count="36">
    <mergeCell ref="A25:B25"/>
    <mergeCell ref="A26:B26"/>
    <mergeCell ref="E45:G45"/>
    <mergeCell ref="A28:B28"/>
    <mergeCell ref="A29:B29"/>
    <mergeCell ref="A30:B30"/>
    <mergeCell ref="A31:B31"/>
    <mergeCell ref="A33:B33"/>
    <mergeCell ref="A34:B34"/>
    <mergeCell ref="A35:B35"/>
    <mergeCell ref="E24:G24"/>
    <mergeCell ref="A17:C17"/>
    <mergeCell ref="A18:C18"/>
    <mergeCell ref="A24:C24"/>
    <mergeCell ref="A19:B19"/>
    <mergeCell ref="A27:B27"/>
    <mergeCell ref="B78:C78"/>
    <mergeCell ref="A68:B68"/>
    <mergeCell ref="B79:C79"/>
    <mergeCell ref="E61:G61"/>
    <mergeCell ref="A57:C57"/>
    <mergeCell ref="A37:C37"/>
    <mergeCell ref="A46:C46"/>
    <mergeCell ref="A50:C50"/>
    <mergeCell ref="A22:B22"/>
    <mergeCell ref="A8:C8"/>
    <mergeCell ref="A20:B20"/>
    <mergeCell ref="A6:G6"/>
    <mergeCell ref="E8:G8"/>
    <mergeCell ref="A21:B21"/>
    <mergeCell ref="E17:G17"/>
    <mergeCell ref="A1:G1"/>
    <mergeCell ref="A2:G2"/>
    <mergeCell ref="A3:G3"/>
    <mergeCell ref="A4:G4"/>
    <mergeCell ref="A5:G5"/>
  </mergeCells>
  <conditionalFormatting sqref="A2:G2 A4:G4 A6:G7 D8:D45 A23:C23 A32:C32">
    <cfRule type="cellIs" dxfId="1" priority="2" stopIfTrue="1" operator="notEqual">
      <formula>""""""</formula>
    </cfRule>
  </conditionalFormatting>
  <conditionalFormatting sqref="D55:D57">
    <cfRule type="cellIs" dxfId="0" priority="1" stopIfTrue="1" operator="notEqual">
      <formula>""""""</formula>
    </cfRule>
  </conditionalFormatting>
  <printOptions horizontalCentered="1"/>
  <pageMargins left="0.31496062992125984" right="0.31496062992125984" top="0.35433070866141736" bottom="0.55118110236220474" header="0.31496062992125984" footer="0.31496062992125984"/>
  <pageSetup scale="64" orientation="portrait" r:id="rId1"/>
  <headerFooter>
    <oddFooter>&amp;LJMAS PARRAL&amp;R&amp;P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cp:lastPrinted>2023-02-01T21:02:07Z</cp:lastPrinted>
  <dcterms:created xsi:type="dcterms:W3CDTF">2023-02-01T20:22:24Z</dcterms:created>
  <dcterms:modified xsi:type="dcterms:W3CDTF">2023-02-01T21:13:26Z</dcterms:modified>
</cp:coreProperties>
</file>